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tsui-t\Desktop\"/>
    </mc:Choice>
  </mc:AlternateContent>
  <xr:revisionPtr revIDLastSave="0" documentId="8_{679509A8-BE1C-4707-913D-03B0FB443121}" xr6:coauthVersionLast="47" xr6:coauthVersionMax="47" xr10:uidLastSave="{00000000-0000-0000-0000-000000000000}"/>
  <bookViews>
    <workbookView xWindow="7920" yWindow="720" windowWidth="19080" windowHeight="15000" tabRatio="776" activeTab="1" xr2:uid="{00000000-000D-0000-FFFF-FFFF00000000}"/>
  </bookViews>
  <sheets>
    <sheet name="R7共同会議実績" sheetId="166" r:id="rId1"/>
    <sheet name="日程・送付公開" sheetId="210" r:id="rId2"/>
    <sheet name="R8 負担金内訳" sheetId="165" r:id="rId3"/>
    <sheet name="委員名簿" sheetId="209" r:id="rId4"/>
    <sheet name="委員謝金" sheetId="208" r:id="rId5"/>
  </sheets>
  <definedNames>
    <definedName name="_xlnm.Print_Area" localSheetId="0">'R7共同会議実績'!$A$1:$AU$74</definedName>
    <definedName name="_xlnm.Print_Area" localSheetId="2">'R8 負担金内訳'!$H$1:$Z$207</definedName>
    <definedName name="_xlnm.Print_Area" localSheetId="4">委員謝金!$B$1:$H$26</definedName>
    <definedName name="_xlnm.Print_Area" localSheetId="3">委員名簿!$B$1:$H$25</definedName>
    <definedName name="_xlnm.Print_Area" localSheetId="1">日程・送付公開!$A$1:$R$67</definedName>
    <definedName name="_xlnm.Print_Titles" localSheetId="2">'R8 負担金内訳'!$1:$4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210" l="1"/>
  <c r="Q55" i="210" s="1"/>
  <c r="O55" i="210"/>
  <c r="P54" i="210"/>
  <c r="Q54" i="210" s="1"/>
  <c r="O54" i="210"/>
  <c r="P53" i="210"/>
  <c r="Q53" i="210" s="1"/>
  <c r="O53" i="210"/>
  <c r="P52" i="210"/>
  <c r="Q52" i="210" s="1"/>
  <c r="O52" i="210"/>
  <c r="P51" i="210"/>
  <c r="Q51" i="210" s="1"/>
  <c r="O51" i="210"/>
  <c r="P50" i="210"/>
  <c r="Q50" i="210" s="1"/>
  <c r="O50" i="210"/>
  <c r="P49" i="210"/>
  <c r="Q49" i="210" s="1"/>
  <c r="O49" i="210"/>
  <c r="P48" i="210"/>
  <c r="Q48" i="210" s="1"/>
  <c r="O48" i="210"/>
  <c r="C48" i="210"/>
  <c r="P47" i="210"/>
  <c r="Q47" i="210" s="1"/>
  <c r="O47" i="210"/>
  <c r="C47" i="210"/>
  <c r="P46" i="210"/>
  <c r="Q46" i="210" s="1"/>
  <c r="O46" i="210"/>
  <c r="C46" i="210"/>
  <c r="P45" i="210"/>
  <c r="Q45" i="210" s="1"/>
  <c r="O45" i="210"/>
  <c r="C45" i="210"/>
  <c r="P44" i="210"/>
  <c r="Q44" i="210" s="1"/>
  <c r="O44" i="210"/>
  <c r="C44" i="210"/>
  <c r="P43" i="210"/>
  <c r="Q43" i="210" s="1"/>
  <c r="O43" i="210"/>
  <c r="C43" i="210"/>
  <c r="P42" i="210"/>
  <c r="Q42" i="210" s="1"/>
  <c r="O42" i="210"/>
  <c r="C42" i="210"/>
  <c r="P41" i="210"/>
  <c r="Q41" i="210" s="1"/>
  <c r="O41" i="210"/>
  <c r="C41" i="210"/>
  <c r="P40" i="210"/>
  <c r="Q40" i="210" s="1"/>
  <c r="O40" i="210"/>
  <c r="C40" i="210"/>
  <c r="P39" i="210"/>
  <c r="Q39" i="210" s="1"/>
  <c r="O39" i="210"/>
  <c r="C39" i="210"/>
  <c r="A39" i="210"/>
  <c r="A40" i="210" s="1"/>
  <c r="A41" i="210" s="1"/>
  <c r="A42" i="210" s="1"/>
  <c r="A43" i="210" s="1"/>
  <c r="A44" i="210" s="1"/>
  <c r="A45" i="210" s="1"/>
  <c r="A46" i="210" s="1"/>
  <c r="A47" i="210" s="1"/>
  <c r="A48" i="210" s="1"/>
  <c r="A49" i="210" s="1"/>
  <c r="A50" i="210" s="1"/>
  <c r="A51" i="210" s="1"/>
  <c r="A52" i="210" s="1"/>
  <c r="A53" i="210" s="1"/>
  <c r="A54" i="210" s="1"/>
  <c r="A55" i="210" s="1"/>
  <c r="P38" i="210"/>
  <c r="Q38" i="210" s="1"/>
  <c r="O38" i="210"/>
  <c r="C38" i="210"/>
  <c r="M36" i="210"/>
  <c r="L36" i="210"/>
  <c r="K36" i="210"/>
  <c r="J36" i="210"/>
  <c r="I36" i="210"/>
  <c r="H36" i="210"/>
  <c r="M28" i="210"/>
  <c r="L28" i="210"/>
  <c r="K28" i="210"/>
  <c r="J28" i="210"/>
  <c r="I28" i="210"/>
  <c r="H28" i="210"/>
  <c r="M26" i="210"/>
  <c r="L26" i="210"/>
  <c r="K26" i="210"/>
  <c r="J26" i="210"/>
  <c r="I26" i="210"/>
  <c r="H26" i="210"/>
  <c r="Q24" i="210"/>
  <c r="P24" i="210"/>
  <c r="O24" i="210"/>
  <c r="Q23" i="210"/>
  <c r="P23" i="210"/>
  <c r="O23" i="210"/>
  <c r="Q22" i="210"/>
  <c r="P22" i="210"/>
  <c r="O22" i="210"/>
  <c r="Q21" i="210"/>
  <c r="P21" i="210"/>
  <c r="O21" i="210"/>
  <c r="Q20" i="210"/>
  <c r="P20" i="210"/>
  <c r="O20" i="210"/>
  <c r="Q19" i="210"/>
  <c r="P19" i="210"/>
  <c r="O19" i="210"/>
  <c r="Q18" i="210"/>
  <c r="P18" i="210"/>
  <c r="O18" i="210"/>
  <c r="C18" i="210"/>
  <c r="Q17" i="210"/>
  <c r="P17" i="210"/>
  <c r="O17" i="210"/>
  <c r="C17" i="210"/>
  <c r="Q16" i="210"/>
  <c r="P16" i="210"/>
  <c r="O16" i="210"/>
  <c r="C16" i="210"/>
  <c r="Q15" i="210"/>
  <c r="P15" i="210"/>
  <c r="O15" i="210"/>
  <c r="C15" i="210"/>
  <c r="Q14" i="210"/>
  <c r="P14" i="210"/>
  <c r="O14" i="210"/>
  <c r="C14" i="210"/>
  <c r="Q13" i="210"/>
  <c r="P13" i="210"/>
  <c r="O13" i="210"/>
  <c r="C13" i="210"/>
  <c r="Q12" i="210"/>
  <c r="P12" i="210"/>
  <c r="O12" i="210"/>
  <c r="C12" i="210"/>
  <c r="Q11" i="210"/>
  <c r="P11" i="210"/>
  <c r="O11" i="210"/>
  <c r="C11" i="210"/>
  <c r="Q10" i="210"/>
  <c r="P10" i="210"/>
  <c r="O10" i="210"/>
  <c r="A10" i="210"/>
  <c r="A11" i="210" s="1"/>
  <c r="A12" i="210" s="1"/>
  <c r="A13" i="210" s="1"/>
  <c r="A14" i="210" s="1"/>
  <c r="A15" i="210" s="1"/>
  <c r="A16" i="210" s="1"/>
  <c r="A17" i="210" s="1"/>
  <c r="A18" i="210" s="1"/>
  <c r="A19" i="210" s="1"/>
  <c r="A20" i="210" s="1"/>
  <c r="A21" i="210" s="1"/>
  <c r="A22" i="210" s="1"/>
  <c r="A23" i="210" s="1"/>
  <c r="A24" i="210" s="1"/>
  <c r="Q9" i="210"/>
  <c r="P9" i="210"/>
  <c r="O9" i="210"/>
  <c r="J10" i="209"/>
  <c r="J9" i="209"/>
  <c r="J8" i="209"/>
  <c r="J7" i="209"/>
  <c r="J6" i="209"/>
  <c r="J5" i="209"/>
  <c r="O46" i="166"/>
  <c r="O44" i="166"/>
  <c r="O39" i="166"/>
  <c r="O38" i="166"/>
  <c r="Q17" i="166"/>
  <c r="P17" i="166"/>
  <c r="O17" i="166"/>
  <c r="Q16" i="166"/>
  <c r="M27" i="210" l="1"/>
  <c r="K27" i="210"/>
  <c r="I27" i="210"/>
  <c r="H27" i="210"/>
  <c r="L27" i="210"/>
  <c r="Q27" i="210"/>
  <c r="AU24" i="166"/>
  <c r="AT24" i="166"/>
  <c r="AU23" i="166"/>
  <c r="AT23" i="166"/>
  <c r="AU22" i="166"/>
  <c r="AT22" i="166"/>
  <c r="AU21" i="166"/>
  <c r="AT21" i="166"/>
  <c r="AU20" i="166"/>
  <c r="AT20" i="166"/>
  <c r="AU19" i="166"/>
  <c r="AT19" i="166"/>
  <c r="AU18" i="166"/>
  <c r="AT18" i="166"/>
  <c r="AU17" i="166"/>
  <c r="AT17" i="166"/>
  <c r="AU16" i="166"/>
  <c r="AT16" i="166"/>
  <c r="AU15" i="166"/>
  <c r="AT15" i="166"/>
  <c r="AU14" i="166"/>
  <c r="AT14" i="166"/>
  <c r="AU13" i="166"/>
  <c r="AT13" i="166"/>
  <c r="AU12" i="166"/>
  <c r="AT12" i="166"/>
  <c r="AU11" i="166"/>
  <c r="AT11" i="166"/>
  <c r="AU10" i="166"/>
  <c r="AT10" i="166"/>
  <c r="AU9" i="166"/>
  <c r="AT9" i="166"/>
  <c r="AL57" i="166"/>
  <c r="AL36" i="166"/>
  <c r="AL26" i="166"/>
  <c r="AL27" i="166" s="1"/>
  <c r="N194" i="165"/>
  <c r="S194" i="165"/>
  <c r="J27" i="210" l="1"/>
  <c r="AL59" i="166"/>
  <c r="A39" i="166"/>
  <c r="AT38" i="166"/>
  <c r="AX38" i="166" s="1"/>
  <c r="P38" i="166"/>
  <c r="Q38" i="166" s="1"/>
  <c r="C38" i="166"/>
  <c r="AX13" i="166"/>
  <c r="AJ57" i="166"/>
  <c r="AJ36" i="166"/>
  <c r="AJ26" i="166"/>
  <c r="AA69" i="166"/>
  <c r="AD69" i="166"/>
  <c r="Z69" i="166"/>
  <c r="X69" i="166"/>
  <c r="S69" i="166"/>
  <c r="Q13" i="166"/>
  <c r="Q12" i="166"/>
  <c r="Q11" i="166"/>
  <c r="Q10" i="166"/>
  <c r="AJ59" i="166" l="1"/>
  <c r="AJ27" i="166"/>
  <c r="C2" i="208"/>
  <c r="P55" i="166"/>
  <c r="Q55" i="166" s="1"/>
  <c r="O55" i="166"/>
  <c r="P54" i="166"/>
  <c r="Q54" i="166" s="1"/>
  <c r="O54" i="166"/>
  <c r="P53" i="166"/>
  <c r="Q53" i="166" s="1"/>
  <c r="O53" i="166"/>
  <c r="P52" i="166"/>
  <c r="Q52" i="166" s="1"/>
  <c r="O52" i="166"/>
  <c r="P51" i="166"/>
  <c r="Q51" i="166" s="1"/>
  <c r="O51" i="166"/>
  <c r="P50" i="166"/>
  <c r="Q50" i="166" s="1"/>
  <c r="O50" i="166"/>
  <c r="P49" i="166"/>
  <c r="Q49" i="166" s="1"/>
  <c r="O49" i="166"/>
  <c r="P48" i="166"/>
  <c r="Q48" i="166" s="1"/>
  <c r="O48" i="166"/>
  <c r="P47" i="166"/>
  <c r="Q47" i="166" s="1"/>
  <c r="O47" i="166"/>
  <c r="P46" i="166"/>
  <c r="Q46" i="166" s="1"/>
  <c r="P45" i="166"/>
  <c r="Q45" i="166" s="1"/>
  <c r="O45" i="166"/>
  <c r="P44" i="166"/>
  <c r="Q44" i="166" s="1"/>
  <c r="P43" i="166"/>
  <c r="Q43" i="166" s="1"/>
  <c r="O43" i="166"/>
  <c r="P42" i="166"/>
  <c r="Q42" i="166" s="1"/>
  <c r="O42" i="166"/>
  <c r="P41" i="166"/>
  <c r="Q41" i="166" s="1"/>
  <c r="O41" i="166"/>
  <c r="P40" i="166"/>
  <c r="Q40" i="166" s="1"/>
  <c r="O40" i="166"/>
  <c r="P39" i="166"/>
  <c r="Q39" i="166" s="1"/>
  <c r="Q24" i="166"/>
  <c r="P24" i="166"/>
  <c r="O24" i="166"/>
  <c r="Q23" i="166"/>
  <c r="P23" i="166"/>
  <c r="O23" i="166"/>
  <c r="Q22" i="166"/>
  <c r="P22" i="166"/>
  <c r="O22" i="166"/>
  <c r="Q21" i="166"/>
  <c r="P21" i="166"/>
  <c r="O21" i="166"/>
  <c r="Q20" i="166"/>
  <c r="P20" i="166"/>
  <c r="O20" i="166"/>
  <c r="Q19" i="166"/>
  <c r="P19" i="166"/>
  <c r="O19" i="166"/>
  <c r="Q18" i="166"/>
  <c r="P18" i="166"/>
  <c r="O18" i="166"/>
  <c r="P16" i="166"/>
  <c r="O16" i="166"/>
  <c r="Q15" i="166"/>
  <c r="P15" i="166"/>
  <c r="O15" i="166"/>
  <c r="Q14" i="166"/>
  <c r="P14" i="166"/>
  <c r="O14" i="166"/>
  <c r="P13" i="166"/>
  <c r="O13" i="166"/>
  <c r="P12" i="166"/>
  <c r="O12" i="166"/>
  <c r="P11" i="166"/>
  <c r="O11" i="166"/>
  <c r="P10" i="166"/>
  <c r="O10" i="166"/>
  <c r="Q9" i="166"/>
  <c r="P9" i="166"/>
  <c r="O9" i="166"/>
  <c r="C13" i="166"/>
  <c r="AR57" i="166" l="1"/>
  <c r="AS26" i="166"/>
  <c r="AR26" i="166"/>
  <c r="AR27" i="166" l="1"/>
  <c r="AR59" i="166"/>
  <c r="X57" i="166"/>
  <c r="X36" i="166"/>
  <c r="Y26" i="166"/>
  <c r="X26" i="166"/>
  <c r="X59" i="166" l="1"/>
  <c r="X27" i="166"/>
  <c r="AT54" i="166" l="1"/>
  <c r="M36" i="166"/>
  <c r="L36" i="166"/>
  <c r="N1" i="165"/>
  <c r="Q1" i="165"/>
  <c r="K36" i="166"/>
  <c r="J36" i="166"/>
  <c r="I36" i="166"/>
  <c r="H36" i="166"/>
  <c r="M59" i="166"/>
  <c r="L59" i="166"/>
  <c r="K59" i="166"/>
  <c r="J59" i="166"/>
  <c r="I59" i="166"/>
  <c r="H59" i="166"/>
  <c r="M28" i="166"/>
  <c r="L28" i="166"/>
  <c r="K28" i="166"/>
  <c r="J28" i="166"/>
  <c r="I28" i="166"/>
  <c r="H28" i="166"/>
  <c r="AQ26" i="166" l="1"/>
  <c r="AI26" i="166"/>
  <c r="AG26" i="166"/>
  <c r="AC26" i="166"/>
  <c r="W26" i="166"/>
  <c r="U26" i="166"/>
  <c r="S26" i="166"/>
  <c r="AA26" i="166"/>
  <c r="AR36" i="166" l="1"/>
  <c r="AP36" i="166"/>
  <c r="AN36" i="166"/>
  <c r="AH36" i="166"/>
  <c r="AF36" i="166"/>
  <c r="AD36" i="166"/>
  <c r="AB36" i="166"/>
  <c r="Z36" i="166"/>
  <c r="V36" i="166"/>
  <c r="T36" i="166"/>
  <c r="R36" i="166"/>
  <c r="A10" i="166" l="1"/>
  <c r="C48" i="166"/>
  <c r="C47" i="166"/>
  <c r="C46" i="166"/>
  <c r="C45" i="166"/>
  <c r="C44" i="166"/>
  <c r="C43" i="166"/>
  <c r="C42" i="166"/>
  <c r="C41" i="166"/>
  <c r="C40" i="166"/>
  <c r="C39" i="166"/>
  <c r="C11" i="166"/>
  <c r="C12" i="166"/>
  <c r="C18" i="166"/>
  <c r="C17" i="166"/>
  <c r="C16" i="166"/>
  <c r="C15" i="166"/>
  <c r="C14" i="166"/>
  <c r="A11" i="166" l="1"/>
  <c r="A40" i="166"/>
  <c r="T57" i="166"/>
  <c r="T26" i="166"/>
  <c r="T27" i="166" s="1"/>
  <c r="A41" i="166" l="1"/>
  <c r="A12" i="166"/>
  <c r="A13" i="166" s="1"/>
  <c r="T59" i="166"/>
  <c r="W192" i="165"/>
  <c r="X191" i="165"/>
  <c r="Z191" i="165" s="1"/>
  <c r="X190" i="165"/>
  <c r="Z190" i="165" s="1"/>
  <c r="W188" i="165"/>
  <c r="X187" i="165"/>
  <c r="Z187" i="165" s="1"/>
  <c r="X186" i="165"/>
  <c r="Z186" i="165" s="1"/>
  <c r="W184" i="165"/>
  <c r="X183" i="165"/>
  <c r="Z183" i="165" s="1"/>
  <c r="X182" i="165"/>
  <c r="Z182" i="165" s="1"/>
  <c r="W180" i="165"/>
  <c r="X179" i="165"/>
  <c r="Z179" i="165" s="1"/>
  <c r="X178" i="165"/>
  <c r="Z178" i="165" s="1"/>
  <c r="W176" i="165"/>
  <c r="X175" i="165"/>
  <c r="Z175" i="165" s="1"/>
  <c r="X174" i="165"/>
  <c r="Z174" i="165" s="1"/>
  <c r="W172" i="165"/>
  <c r="X171" i="165"/>
  <c r="Z171" i="165" s="1"/>
  <c r="X170" i="165"/>
  <c r="Z170" i="165" s="1"/>
  <c r="W168" i="165"/>
  <c r="X167" i="165"/>
  <c r="Z167" i="165" s="1"/>
  <c r="X166" i="165"/>
  <c r="Z166" i="165" s="1"/>
  <c r="W164" i="165"/>
  <c r="X163" i="165"/>
  <c r="Z163" i="165" s="1"/>
  <c r="X162" i="165"/>
  <c r="Z162" i="165" s="1"/>
  <c r="W160" i="165"/>
  <c r="X159" i="165"/>
  <c r="Z159" i="165" s="1"/>
  <c r="X158" i="165"/>
  <c r="Z158" i="165" s="1"/>
  <c r="W156" i="165"/>
  <c r="X155" i="165"/>
  <c r="Z155" i="165" s="1"/>
  <c r="X154" i="165"/>
  <c r="Z154" i="165" s="1"/>
  <c r="W152" i="165"/>
  <c r="X151" i="165"/>
  <c r="Z151" i="165" s="1"/>
  <c r="X150" i="165"/>
  <c r="Z150" i="165" s="1"/>
  <c r="W148" i="165"/>
  <c r="X147" i="165"/>
  <c r="Z147" i="165" s="1"/>
  <c r="X146" i="165"/>
  <c r="Z146" i="165" s="1"/>
  <c r="W144" i="165"/>
  <c r="X143" i="165"/>
  <c r="Z143" i="165" s="1"/>
  <c r="X142" i="165"/>
  <c r="Z142" i="165" s="1"/>
  <c r="W140" i="165"/>
  <c r="X139" i="165"/>
  <c r="Z139" i="165" s="1"/>
  <c r="X138" i="165"/>
  <c r="Z138" i="165" s="1"/>
  <c r="W136" i="165"/>
  <c r="X135" i="165"/>
  <c r="Z135" i="165" s="1"/>
  <c r="X134" i="165"/>
  <c r="Z134" i="165" s="1"/>
  <c r="W132" i="165"/>
  <c r="X131" i="165"/>
  <c r="Z131" i="165" s="1"/>
  <c r="X130" i="165"/>
  <c r="Z130" i="165" s="1"/>
  <c r="W128" i="165"/>
  <c r="X127" i="165"/>
  <c r="Z127" i="165" s="1"/>
  <c r="X126" i="165"/>
  <c r="Z126" i="165" s="1"/>
  <c r="W124" i="165"/>
  <c r="X123" i="165"/>
  <c r="Z123" i="165" s="1"/>
  <c r="X122" i="165"/>
  <c r="Z122" i="165" s="1"/>
  <c r="W120" i="165"/>
  <c r="X119" i="165"/>
  <c r="Z119" i="165" s="1"/>
  <c r="X118" i="165"/>
  <c r="Z118" i="165" s="1"/>
  <c r="W116" i="165"/>
  <c r="X115" i="165"/>
  <c r="Z115" i="165" s="1"/>
  <c r="X114" i="165"/>
  <c r="Z114" i="165" s="1"/>
  <c r="W112" i="165"/>
  <c r="X111" i="165"/>
  <c r="Z111" i="165" s="1"/>
  <c r="X110" i="165"/>
  <c r="Z110" i="165" s="1"/>
  <c r="W108" i="165"/>
  <c r="X107" i="165"/>
  <c r="Z107" i="165" s="1"/>
  <c r="X106" i="165"/>
  <c r="Z106" i="165" s="1"/>
  <c r="W104" i="165"/>
  <c r="X103" i="165"/>
  <c r="Z103" i="165" s="1"/>
  <c r="X102" i="165"/>
  <c r="Z102" i="165" s="1"/>
  <c r="W100" i="165"/>
  <c r="X99" i="165"/>
  <c r="Z99" i="165" s="1"/>
  <c r="X98" i="165"/>
  <c r="Z98" i="165" s="1"/>
  <c r="W96" i="165"/>
  <c r="X95" i="165"/>
  <c r="Z95" i="165" s="1"/>
  <c r="X94" i="165"/>
  <c r="Z94" i="165" s="1"/>
  <c r="W92" i="165"/>
  <c r="X91" i="165"/>
  <c r="Z91" i="165" s="1"/>
  <c r="X90" i="165"/>
  <c r="Z90" i="165" s="1"/>
  <c r="W81" i="165"/>
  <c r="X80" i="165"/>
  <c r="Z80" i="165" s="1"/>
  <c r="X79" i="165"/>
  <c r="Z79" i="165" s="1"/>
  <c r="W77" i="165"/>
  <c r="X76" i="165"/>
  <c r="Z76" i="165" s="1"/>
  <c r="X75" i="165"/>
  <c r="Z75" i="165" s="1"/>
  <c r="W61" i="165"/>
  <c r="X60" i="165"/>
  <c r="Z60" i="165" s="1"/>
  <c r="X59" i="165"/>
  <c r="Z59" i="165" s="1"/>
  <c r="W57" i="165"/>
  <c r="X56" i="165"/>
  <c r="Z56" i="165" s="1"/>
  <c r="X55" i="165"/>
  <c r="Z55" i="165" s="1"/>
  <c r="W53" i="165"/>
  <c r="X52" i="165"/>
  <c r="Z52" i="165" s="1"/>
  <c r="X51" i="165"/>
  <c r="Z51" i="165" s="1"/>
  <c r="W49" i="165"/>
  <c r="X48" i="165"/>
  <c r="Z48" i="165" s="1"/>
  <c r="X47" i="165"/>
  <c r="Z47" i="165" s="1"/>
  <c r="W45" i="165"/>
  <c r="X44" i="165"/>
  <c r="Z44" i="165" s="1"/>
  <c r="X43" i="165"/>
  <c r="Z43" i="165" s="1"/>
  <c r="X40" i="165"/>
  <c r="Z40" i="165" s="1"/>
  <c r="X39" i="165"/>
  <c r="Z39" i="165" s="1"/>
  <c r="X36" i="165"/>
  <c r="Z36" i="165" s="1"/>
  <c r="X35" i="165"/>
  <c r="Z35" i="165" s="1"/>
  <c r="A14" i="166" l="1"/>
  <c r="A15" i="166" s="1"/>
  <c r="A16" i="166" s="1"/>
  <c r="A17" i="166" s="1"/>
  <c r="A18" i="166" s="1"/>
  <c r="A19" i="166" s="1"/>
  <c r="A20" i="166" s="1"/>
  <c r="A21" i="166" s="1"/>
  <c r="A22" i="166" s="1"/>
  <c r="A23" i="166" s="1"/>
  <c r="A24" i="166" s="1"/>
  <c r="A42" i="166"/>
  <c r="Z124" i="165"/>
  <c r="Z132" i="165"/>
  <c r="Z160" i="165"/>
  <c r="Z192" i="165"/>
  <c r="Z140" i="165"/>
  <c r="Z148" i="165"/>
  <c r="Z156" i="165"/>
  <c r="Z116" i="165"/>
  <c r="Z168" i="165"/>
  <c r="Z180" i="165"/>
  <c r="Z188" i="165"/>
  <c r="Z112" i="165"/>
  <c r="Z176" i="165"/>
  <c r="Z120" i="165"/>
  <c r="Z164" i="165"/>
  <c r="Z108" i="165"/>
  <c r="Z128" i="165"/>
  <c r="Z144" i="165"/>
  <c r="Z152" i="165"/>
  <c r="Z172" i="165"/>
  <c r="Z184" i="165"/>
  <c r="Z136" i="165"/>
  <c r="Z104" i="165"/>
  <c r="Z92" i="165"/>
  <c r="Z100" i="165"/>
  <c r="Z96" i="165"/>
  <c r="Z81" i="165"/>
  <c r="Z77" i="165"/>
  <c r="Z53" i="165"/>
  <c r="Z61" i="165"/>
  <c r="Z57" i="165"/>
  <c r="Z49" i="165"/>
  <c r="Z41" i="165"/>
  <c r="Z37" i="165"/>
  <c r="Z45" i="165"/>
  <c r="A43" i="166" l="1"/>
  <c r="A44" i="166" l="1"/>
  <c r="A45" i="166" l="1"/>
  <c r="A46" i="166" l="1"/>
  <c r="A47" i="166" l="1"/>
  <c r="A48" i="166" l="1"/>
  <c r="AX12" i="166"/>
  <c r="AX11" i="166"/>
  <c r="AP26" i="166"/>
  <c r="AN26" i="166"/>
  <c r="AN27" i="166" s="1"/>
  <c r="AH26" i="166"/>
  <c r="AF26" i="166"/>
  <c r="AD26" i="166"/>
  <c r="AD27" i="166" s="1"/>
  <c r="AB26" i="166"/>
  <c r="Z26" i="166"/>
  <c r="V26" i="166"/>
  <c r="V27" i="166" s="1"/>
  <c r="R26" i="166"/>
  <c r="AP57" i="166"/>
  <c r="AN57" i="166"/>
  <c r="AH57" i="166"/>
  <c r="AF57" i="166"/>
  <c r="AD57" i="166"/>
  <c r="AB57" i="166"/>
  <c r="Z57" i="166"/>
  <c r="V57" i="166"/>
  <c r="R57" i="166"/>
  <c r="AT46" i="166"/>
  <c r="AX46" i="166" s="1"/>
  <c r="AT45" i="166"/>
  <c r="AX45" i="166" s="1"/>
  <c r="AT44" i="166"/>
  <c r="AX44" i="166" s="1"/>
  <c r="AT43" i="166"/>
  <c r="AX43" i="166" s="1"/>
  <c r="AT42" i="166"/>
  <c r="AX42" i="166" s="1"/>
  <c r="AT41" i="166"/>
  <c r="AX41" i="166" s="1"/>
  <c r="AT40" i="166"/>
  <c r="AX40" i="166" s="1"/>
  <c r="AT39" i="166"/>
  <c r="AX39" i="166" s="1"/>
  <c r="M26" i="166"/>
  <c r="I10" i="208" s="1"/>
  <c r="L10" i="208" s="1"/>
  <c r="L26" i="166"/>
  <c r="I9" i="208" s="1"/>
  <c r="L9" i="208" s="1"/>
  <c r="K26" i="166"/>
  <c r="I8" i="208" s="1"/>
  <c r="L8" i="208" s="1"/>
  <c r="J26" i="166"/>
  <c r="I7" i="208" s="1"/>
  <c r="L7" i="208" s="1"/>
  <c r="I26" i="166"/>
  <c r="I6" i="208" s="1"/>
  <c r="L6" i="208" s="1"/>
  <c r="H26" i="166"/>
  <c r="I5" i="208" s="1"/>
  <c r="L5" i="208" s="1"/>
  <c r="M57" i="166"/>
  <c r="L57" i="166"/>
  <c r="K57" i="166"/>
  <c r="J57" i="166"/>
  <c r="I57" i="166"/>
  <c r="H57" i="166"/>
  <c r="AT55" i="166"/>
  <c r="AX55" i="166" s="1"/>
  <c r="AT53" i="166"/>
  <c r="AX53" i="166" s="1"/>
  <c r="AT52" i="166"/>
  <c r="AX52" i="166" s="1"/>
  <c r="AT51" i="166"/>
  <c r="AX51" i="166" s="1"/>
  <c r="AT50" i="166"/>
  <c r="AX50" i="166" s="1"/>
  <c r="AT49" i="166"/>
  <c r="AX49" i="166" s="1"/>
  <c r="AT48" i="166"/>
  <c r="AX48" i="166" s="1"/>
  <c r="AT47" i="166"/>
  <c r="AX47" i="166" s="1"/>
  <c r="W73" i="165"/>
  <c r="W88" i="165"/>
  <c r="W41" i="165"/>
  <c r="W37" i="165"/>
  <c r="W33" i="165"/>
  <c r="W29" i="165"/>
  <c r="W25" i="165"/>
  <c r="W15" i="165"/>
  <c r="V194" i="165"/>
  <c r="X32" i="165"/>
  <c r="Z32" i="165" s="1"/>
  <c r="X31" i="165"/>
  <c r="Z31" i="165" s="1"/>
  <c r="X28" i="165"/>
  <c r="Z28" i="165" s="1"/>
  <c r="X27" i="165"/>
  <c r="Z27" i="165" s="1"/>
  <c r="X13" i="165"/>
  <c r="Z13" i="165" s="1"/>
  <c r="X87" i="165"/>
  <c r="Z87" i="165" s="1"/>
  <c r="X86" i="165"/>
  <c r="Z86" i="165" s="1"/>
  <c r="X72" i="165"/>
  <c r="Z72" i="165" s="1"/>
  <c r="X71" i="165"/>
  <c r="Z71" i="165" s="1"/>
  <c r="X24" i="165"/>
  <c r="Z24" i="165" s="1"/>
  <c r="X23" i="165"/>
  <c r="Z23" i="165" s="1"/>
  <c r="X14" i="165"/>
  <c r="Z14" i="165" s="1"/>
  <c r="H16" i="165"/>
  <c r="H26" i="165" s="1"/>
  <c r="H30" i="165" s="1"/>
  <c r="H34" i="165" s="1"/>
  <c r="H38" i="165" s="1"/>
  <c r="H42" i="165" s="1"/>
  <c r="H46" i="165" s="1"/>
  <c r="H50" i="165" s="1"/>
  <c r="H54" i="165" s="1"/>
  <c r="H58" i="165" s="1"/>
  <c r="H62" i="165" s="1"/>
  <c r="H74" i="165" s="1"/>
  <c r="H78" i="165" s="1"/>
  <c r="H82" i="165" s="1"/>
  <c r="H89" i="165" s="1"/>
  <c r="H93" i="165" s="1"/>
  <c r="H97" i="165" s="1"/>
  <c r="H101" i="165" s="1"/>
  <c r="H105" i="165" s="1"/>
  <c r="H109" i="165" s="1"/>
  <c r="H113" i="165" s="1"/>
  <c r="H117" i="165" s="1"/>
  <c r="H121" i="165" s="1"/>
  <c r="H125" i="165" s="1"/>
  <c r="H129" i="165" s="1"/>
  <c r="H133" i="165" s="1"/>
  <c r="H137" i="165" s="1"/>
  <c r="H141" i="165" s="1"/>
  <c r="H145" i="165" s="1"/>
  <c r="H149" i="165" s="1"/>
  <c r="H153" i="165" s="1"/>
  <c r="H157" i="165" s="1"/>
  <c r="H161" i="165" s="1"/>
  <c r="H165" i="165" s="1"/>
  <c r="H169" i="165" s="1"/>
  <c r="H173" i="165" s="1"/>
  <c r="H177" i="165" s="1"/>
  <c r="H181" i="165" s="1"/>
  <c r="H185" i="165" s="1"/>
  <c r="H189" i="165" s="1"/>
  <c r="AX56" i="166" l="1"/>
  <c r="L12" i="208"/>
  <c r="A49" i="166"/>
  <c r="AB27" i="166"/>
  <c r="AB59" i="166"/>
  <c r="AH27" i="166"/>
  <c r="AH59" i="166"/>
  <c r="Z59" i="166"/>
  <c r="Z27" i="166"/>
  <c r="AP27" i="166"/>
  <c r="AP59" i="166"/>
  <c r="AF27" i="166"/>
  <c r="AF59" i="166"/>
  <c r="R59" i="166"/>
  <c r="R27" i="166"/>
  <c r="Q27" i="166"/>
  <c r="L58" i="166"/>
  <c r="H58" i="166"/>
  <c r="K58" i="166"/>
  <c r="AX14" i="166"/>
  <c r="AX21" i="166"/>
  <c r="AX20" i="166"/>
  <c r="AX16" i="166"/>
  <c r="AX22" i="166"/>
  <c r="AX9" i="166"/>
  <c r="AX17" i="166"/>
  <c r="AX23" i="166"/>
  <c r="AX10" i="166"/>
  <c r="AX18" i="166"/>
  <c r="AX24" i="166"/>
  <c r="AX19" i="166"/>
  <c r="AX15" i="166"/>
  <c r="Z29" i="165"/>
  <c r="M58" i="166"/>
  <c r="J58" i="166"/>
  <c r="I58" i="166"/>
  <c r="Z33" i="165"/>
  <c r="Z25" i="165"/>
  <c r="Z15" i="165"/>
  <c r="Z88" i="165"/>
  <c r="V59" i="166"/>
  <c r="AN59" i="166"/>
  <c r="AD59" i="166"/>
  <c r="Z73" i="165"/>
  <c r="AT56" i="166"/>
  <c r="AU25" i="166"/>
  <c r="AT25" i="166"/>
  <c r="Z194" i="165" l="1"/>
  <c r="AX26" i="166"/>
  <c r="AX59" i="166" s="1"/>
  <c r="A50" i="166"/>
  <c r="AT26" i="166"/>
  <c r="J27" i="166"/>
  <c r="I27" i="166"/>
  <c r="M27" i="166"/>
  <c r="K27" i="166"/>
  <c r="L27" i="166"/>
  <c r="H27" i="166"/>
  <c r="AT59" i="166"/>
  <c r="A51" i="166" l="1"/>
  <c r="A52" i="166" l="1"/>
  <c r="A53" i="166" l="1"/>
  <c r="A54" i="166" l="1"/>
  <c r="A55" i="166" l="1"/>
</calcChain>
</file>

<file path=xl/sharedStrings.xml><?xml version="1.0" encoding="utf-8"?>
<sst xmlns="http://schemas.openxmlformats.org/spreadsheetml/2006/main" count="878" uniqueCount="209">
  <si>
    <t>年月日</t>
    <rPh sb="0" eb="3">
      <t>ネンガッピ</t>
    </rPh>
    <phoneticPr fontId="2"/>
  </si>
  <si>
    <t>市町村名</t>
    <rPh sb="0" eb="3">
      <t>シチョウソン</t>
    </rPh>
    <rPh sb="3" eb="4">
      <t>メイ</t>
    </rPh>
    <phoneticPr fontId="2"/>
  </si>
  <si>
    <t>合計</t>
    <rPh sb="0" eb="2">
      <t>ゴウケイ</t>
    </rPh>
    <phoneticPr fontId="2"/>
  </si>
  <si>
    <t>番号</t>
    <rPh sb="0" eb="2">
      <t>バンゴウ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</si>
  <si>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</si>
  <si>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</si>
  <si>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</si>
  <si>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</si>
  <si>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</si>
  <si>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</si>
  <si>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</si>
  <si>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羽島市</t>
    <rPh sb="0" eb="3">
      <t>ハシマシ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</si>
  <si>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</si>
  <si>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</si>
  <si>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</si>
  <si>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4">
      <t>カカミガハラシ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</si>
  <si>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</si>
  <si>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</si>
  <si>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</si>
  <si>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飛騨市</t>
    <rPh sb="0" eb="2">
      <t>ヒダ</t>
    </rPh>
    <rPh sb="2" eb="3">
      <t>シ</t>
    </rPh>
    <phoneticPr fontId="2"/>
  </si>
  <si>
    <t>本巣市</t>
    <rPh sb="0" eb="3">
      <t>モトスシ</t>
    </rPh>
    <phoneticPr fontId="2"/>
  </si>
  <si>
    <t>郡上市</t>
    <rPh sb="0" eb="3">
      <t>グジョウシ</t>
    </rPh>
    <phoneticPr fontId="2"/>
  </si>
  <si>
    <t>下呂市</t>
    <rPh sb="0" eb="3">
      <t>ゲロシ</t>
    </rPh>
    <phoneticPr fontId="2"/>
  </si>
  <si>
    <t>海津市</t>
    <rPh sb="0" eb="3">
      <t>カイヅシ</t>
    </rPh>
    <phoneticPr fontId="2"/>
  </si>
  <si>
    <t>岐南町</t>
    <rPh sb="0" eb="3">
      <t>ギナンチョウ</t>
    </rPh>
    <phoneticPr fontId="2"/>
  </si>
  <si>
    <t>笠松町</t>
    <rPh sb="0" eb="3">
      <t>カサマツチョウ</t>
    </rPh>
    <phoneticPr fontId="2"/>
  </si>
  <si>
    <t>養老町</t>
    <rPh sb="0" eb="3">
      <t>ヨウロウチョウ</t>
    </rPh>
    <phoneticPr fontId="2"/>
  </si>
  <si>
    <t>垂井町</t>
    <rPh sb="0" eb="3">
      <t>タルイチョウ</t>
    </rPh>
    <phoneticPr fontId="2"/>
  </si>
  <si>
    <t>関ヶ原町</t>
    <rPh sb="0" eb="4">
      <t>セキガハラチョウ</t>
    </rPh>
    <phoneticPr fontId="2"/>
  </si>
  <si>
    <t>神戸町</t>
    <rPh sb="0" eb="3">
      <t>ゴウドチョウ</t>
    </rPh>
    <phoneticPr fontId="2"/>
  </si>
  <si>
    <t>輪之内町</t>
    <rPh sb="0" eb="4">
      <t>ワノウチチョウ</t>
    </rPh>
    <phoneticPr fontId="2"/>
  </si>
  <si>
    <t>安八町</t>
    <rPh sb="0" eb="3">
      <t>アンパチチョウ</t>
    </rPh>
    <phoneticPr fontId="2"/>
  </si>
  <si>
    <t>揖斐川町</t>
    <rPh sb="0" eb="4">
      <t>イビガワチョウ</t>
    </rPh>
    <phoneticPr fontId="2"/>
  </si>
  <si>
    <t>大野町</t>
    <rPh sb="0" eb="3">
      <t>オオノチョウ</t>
    </rPh>
    <phoneticPr fontId="2"/>
  </si>
  <si>
    <t>池田町</t>
    <rPh sb="0" eb="3">
      <t>イケダチョウ</t>
    </rPh>
    <phoneticPr fontId="2"/>
  </si>
  <si>
    <t>北方町</t>
    <rPh sb="0" eb="3">
      <t>キタガタチョウ</t>
    </rPh>
    <phoneticPr fontId="2"/>
  </si>
  <si>
    <t>坂祝町</t>
    <rPh sb="0" eb="3">
      <t>サカホギチョウ</t>
    </rPh>
    <phoneticPr fontId="2"/>
  </si>
  <si>
    <t>富加町</t>
    <rPh sb="0" eb="3">
      <t>トミカチョウ</t>
    </rPh>
    <phoneticPr fontId="2"/>
  </si>
  <si>
    <t>川辺町</t>
    <rPh sb="0" eb="3">
      <t>カワベチョウ</t>
    </rPh>
    <phoneticPr fontId="2"/>
  </si>
  <si>
    <t>七宗町</t>
    <rPh sb="0" eb="3">
      <t>ヒチソウチョウ</t>
    </rPh>
    <phoneticPr fontId="2"/>
  </si>
  <si>
    <t>八百津町</t>
    <rPh sb="0" eb="4">
      <t>ヤオツチョウ</t>
    </rPh>
    <phoneticPr fontId="2"/>
  </si>
  <si>
    <t>白川町</t>
    <rPh sb="0" eb="3">
      <t>シラカワチョウ</t>
    </rPh>
    <phoneticPr fontId="2"/>
  </si>
  <si>
    <t>東白川村</t>
    <rPh sb="0" eb="4">
      <t>ヒガシシラカワムラ</t>
    </rPh>
    <phoneticPr fontId="2"/>
  </si>
  <si>
    <t>御嵩町</t>
    <rPh sb="0" eb="3">
      <t>ミタケチョウ</t>
    </rPh>
    <phoneticPr fontId="2"/>
  </si>
  <si>
    <t>白川村</t>
    <rPh sb="0" eb="3">
      <t>シラカワムラ</t>
    </rPh>
    <phoneticPr fontId="2"/>
  </si>
  <si>
    <t>負担金発生</t>
    <rPh sb="0" eb="3">
      <t>フタンキン</t>
    </rPh>
    <rPh sb="3" eb="5">
      <t>ハッセイ</t>
    </rPh>
    <phoneticPr fontId="2"/>
  </si>
  <si>
    <t>会議形式</t>
    <rPh sb="0" eb="2">
      <t>カイギ</t>
    </rPh>
    <rPh sb="2" eb="4">
      <t>ケイシキ</t>
    </rPh>
    <phoneticPr fontId="2"/>
  </si>
  <si>
    <t>メール形式</t>
    <rPh sb="3" eb="5">
      <t>ケイシキ</t>
    </rPh>
    <phoneticPr fontId="2"/>
  </si>
  <si>
    <t>円</t>
    <rPh sb="0" eb="1">
      <t>エン</t>
    </rPh>
    <phoneticPr fontId="2"/>
  </si>
  <si>
    <t>案件数</t>
    <rPh sb="0" eb="2">
      <t>アンケン</t>
    </rPh>
    <rPh sb="2" eb="3">
      <t>カズ</t>
    </rPh>
    <phoneticPr fontId="2"/>
  </si>
  <si>
    <t>【基本負担金】</t>
    <rPh sb="1" eb="3">
      <t>キホン</t>
    </rPh>
    <rPh sb="3" eb="6">
      <t>フタンキン</t>
    </rPh>
    <phoneticPr fontId="2"/>
  </si>
  <si>
    <t>【追加負担金】</t>
    <rPh sb="1" eb="3">
      <t>ツイカ</t>
    </rPh>
    <rPh sb="3" eb="6">
      <t>フタンキン</t>
    </rPh>
    <phoneticPr fontId="2"/>
  </si>
  <si>
    <t>特別簡易型（代表案件）</t>
    <rPh sb="0" eb="2">
      <t>トクベツ</t>
    </rPh>
    <rPh sb="2" eb="4">
      <t>カンイ</t>
    </rPh>
    <rPh sb="4" eb="5">
      <t>カタ</t>
    </rPh>
    <rPh sb="6" eb="8">
      <t>ダイヒョウ</t>
    </rPh>
    <rPh sb="8" eb="10">
      <t>アンケン</t>
    </rPh>
    <phoneticPr fontId="2"/>
  </si>
  <si>
    <t>特別簡易型（類似案件）</t>
    <rPh sb="0" eb="2">
      <t>トクベツ</t>
    </rPh>
    <rPh sb="2" eb="4">
      <t>カンイ</t>
    </rPh>
    <rPh sb="4" eb="5">
      <t>カタ</t>
    </rPh>
    <rPh sb="6" eb="8">
      <t>ルイジ</t>
    </rPh>
    <rPh sb="8" eb="10">
      <t>アンケン</t>
    </rPh>
    <phoneticPr fontId="2"/>
  </si>
  <si>
    <t>簡易型</t>
    <rPh sb="0" eb="2">
      <t>カンイ</t>
    </rPh>
    <rPh sb="2" eb="3">
      <t>カタ</t>
    </rPh>
    <phoneticPr fontId="2"/>
  </si>
  <si>
    <t>【追加負担金（※２）】</t>
    <rPh sb="1" eb="3">
      <t>ツイカ</t>
    </rPh>
    <rPh sb="3" eb="6">
      <t>フタンキン</t>
    </rPh>
    <phoneticPr fontId="2"/>
  </si>
  <si>
    <t>簡易型において、</t>
    <rPh sb="0" eb="2">
      <t>カンイ</t>
    </rPh>
    <rPh sb="2" eb="3">
      <t>カタ</t>
    </rPh>
    <phoneticPr fontId="2"/>
  </si>
  <si>
    <t>評価点算出支援（※１）を受けた場合</t>
    <phoneticPr fontId="2"/>
  </si>
  <si>
    <t>　１市町村あたり審査案件１０件までは５万円</t>
    <rPh sb="2" eb="5">
      <t>シチョウソン</t>
    </rPh>
    <rPh sb="8" eb="10">
      <t>シンサ</t>
    </rPh>
    <rPh sb="10" eb="12">
      <t>アンケン</t>
    </rPh>
    <rPh sb="14" eb="15">
      <t>ケン</t>
    </rPh>
    <rPh sb="19" eb="21">
      <t>マンエン</t>
    </rPh>
    <phoneticPr fontId="2"/>
  </si>
  <si>
    <t>案件数</t>
    <rPh sb="0" eb="3">
      <t>アンケンスウ</t>
    </rPh>
    <phoneticPr fontId="2"/>
  </si>
  <si>
    <t>評価支援</t>
    <rPh sb="0" eb="2">
      <t>ヒョウカ</t>
    </rPh>
    <rPh sb="2" eb="4">
      <t>シエン</t>
    </rPh>
    <phoneticPr fontId="2"/>
  </si>
  <si>
    <t>（※１）　評価点算出支援とは建設業者の技術的能力評価を建設研究センターにて点数付けをするものです。</t>
    <rPh sb="5" eb="8">
      <t>ヒョウカテン</t>
    </rPh>
    <rPh sb="8" eb="10">
      <t>サンシュツ</t>
    </rPh>
    <rPh sb="10" eb="12">
      <t>シエン</t>
    </rPh>
    <rPh sb="14" eb="16">
      <t>ケンセツ</t>
    </rPh>
    <rPh sb="16" eb="18">
      <t>ギョウシャ</t>
    </rPh>
    <rPh sb="19" eb="22">
      <t>ギジュツテキ</t>
    </rPh>
    <rPh sb="22" eb="24">
      <t>ノウリョク</t>
    </rPh>
    <rPh sb="24" eb="26">
      <t>ヒョウカ</t>
    </rPh>
    <rPh sb="27" eb="29">
      <t>ケンセツ</t>
    </rPh>
    <rPh sb="29" eb="31">
      <t>ケンキュウ</t>
    </rPh>
    <rPh sb="37" eb="39">
      <t>テンスウ</t>
    </rPh>
    <rPh sb="39" eb="40">
      <t>ツ</t>
    </rPh>
    <phoneticPr fontId="2"/>
  </si>
  <si>
    <t>（※２）　建設業者の技術的能力評価を各市町村にて点数付けをした場合は、追加負担金は発生しません。</t>
    <rPh sb="5" eb="7">
      <t>ケンセツ</t>
    </rPh>
    <rPh sb="7" eb="9">
      <t>ギョウシャ</t>
    </rPh>
    <rPh sb="10" eb="12">
      <t>ギジュツ</t>
    </rPh>
    <rPh sb="12" eb="13">
      <t>テキ</t>
    </rPh>
    <rPh sb="13" eb="15">
      <t>ノウリョク</t>
    </rPh>
    <rPh sb="15" eb="17">
      <t>ヒョウカ</t>
    </rPh>
    <rPh sb="18" eb="19">
      <t>カク</t>
    </rPh>
    <rPh sb="19" eb="22">
      <t>シチョウソン</t>
    </rPh>
    <rPh sb="24" eb="26">
      <t>テンスウ</t>
    </rPh>
    <rPh sb="26" eb="27">
      <t>ツ</t>
    </rPh>
    <rPh sb="31" eb="33">
      <t>バアイ</t>
    </rPh>
    <rPh sb="35" eb="37">
      <t>ツイカ</t>
    </rPh>
    <rPh sb="37" eb="40">
      <t>フタンキン</t>
    </rPh>
    <rPh sb="41" eb="43">
      <t>ハッセイ</t>
    </rPh>
    <phoneticPr fontId="2"/>
  </si>
  <si>
    <t>)</t>
    <phoneticPr fontId="2"/>
  </si>
  <si>
    <t>（支援件数＝</t>
    <rPh sb="1" eb="3">
      <t>シエン</t>
    </rPh>
    <rPh sb="3" eb="4">
      <t>ケン</t>
    </rPh>
    <rPh sb="4" eb="5">
      <t>カズ</t>
    </rPh>
    <phoneticPr fontId="2"/>
  </si>
  <si>
    <t>（審査件数＝</t>
    <rPh sb="1" eb="3">
      <t>シンサ</t>
    </rPh>
    <rPh sb="3" eb="4">
      <t>ケン</t>
    </rPh>
    <rPh sb="4" eb="5">
      <t>カズ</t>
    </rPh>
    <phoneticPr fontId="2"/>
  </si>
  <si>
    <t>負担金額</t>
    <rPh sb="0" eb="3">
      <t>フタンキン</t>
    </rPh>
    <rPh sb="3" eb="4">
      <t>ガク</t>
    </rPh>
    <phoneticPr fontId="2"/>
  </si>
  <si>
    <t>請求額</t>
    <rPh sb="0" eb="2">
      <t>セイキュウ</t>
    </rPh>
    <rPh sb="2" eb="3">
      <t>ガク</t>
    </rPh>
    <phoneticPr fontId="2"/>
  </si>
  <si>
    <t>案件数</t>
    <rPh sb="0" eb="2">
      <t>アンケン</t>
    </rPh>
    <rPh sb="2" eb="3">
      <t>スウ</t>
    </rPh>
    <phoneticPr fontId="2"/>
  </si>
  <si>
    <t>共同会議</t>
    <rPh sb="0" eb="2">
      <t>キョウドウ</t>
    </rPh>
    <rPh sb="2" eb="4">
      <t>カイギ</t>
    </rPh>
    <phoneticPr fontId="2"/>
  </si>
  <si>
    <t>件毎</t>
    <phoneticPr fontId="2"/>
  </si>
  <si>
    <t>計</t>
    <rPh sb="0" eb="1">
      <t>ケイ</t>
    </rPh>
    <phoneticPr fontId="2"/>
  </si>
  <si>
    <t>合計</t>
    <phoneticPr fontId="2"/>
  </si>
  <si>
    <t>　１市町村あたり１０件を超える審査案件については、追加１０件毎に５万円追加</t>
    <rPh sb="2" eb="5">
      <t>シチョウソン</t>
    </rPh>
    <rPh sb="10" eb="11">
      <t>ケン</t>
    </rPh>
    <rPh sb="12" eb="13">
      <t>コ</t>
    </rPh>
    <rPh sb="15" eb="17">
      <t>シンサ</t>
    </rPh>
    <rPh sb="17" eb="19">
      <t>アンケン</t>
    </rPh>
    <rPh sb="25" eb="27">
      <t>ツイカ</t>
    </rPh>
    <rPh sb="29" eb="30">
      <t>ケン</t>
    </rPh>
    <rPh sb="30" eb="31">
      <t>ゴト</t>
    </rPh>
    <rPh sb="33" eb="35">
      <t>マンエン</t>
    </rPh>
    <rPh sb="35" eb="37">
      <t>ツイカ</t>
    </rPh>
    <phoneticPr fontId="2"/>
  </si>
  <si>
    <t>　１件あたり２万円追加</t>
    <rPh sb="2" eb="3">
      <t>ケン</t>
    </rPh>
    <rPh sb="7" eb="9">
      <t>マンエン</t>
    </rPh>
    <rPh sb="9" eb="11">
      <t>ツイカ</t>
    </rPh>
    <phoneticPr fontId="2"/>
  </si>
  <si>
    <t>回</t>
    <rPh sb="0" eb="1">
      <t>カイ</t>
    </rPh>
    <phoneticPr fontId="2"/>
  </si>
  <si>
    <t>場　　所</t>
    <rPh sb="0" eb="1">
      <t>バ</t>
    </rPh>
    <rPh sb="3" eb="4">
      <t>ショ</t>
    </rPh>
    <phoneticPr fontId="2"/>
  </si>
  <si>
    <t>総合評価共同会議委員</t>
    <rPh sb="8" eb="10">
      <t>イイン</t>
    </rPh>
    <phoneticPr fontId="2"/>
  </si>
  <si>
    <t>エントリー
受付開始</t>
    <phoneticPr fontId="2"/>
  </si>
  <si>
    <t>エントリー
期限</t>
    <phoneticPr fontId="2"/>
  </si>
  <si>
    <t>調書提出
期限</t>
    <phoneticPr fontId="2"/>
  </si>
  <si>
    <t>審議案件</t>
    <rPh sb="0" eb="2">
      <t>シンギ</t>
    </rPh>
    <rPh sb="2" eb="4">
      <t>アンケン</t>
    </rPh>
    <phoneticPr fontId="2"/>
  </si>
  <si>
    <t>神谷</t>
    <rPh sb="0" eb="2">
      <t>カミヤ</t>
    </rPh>
    <phoneticPr fontId="2"/>
  </si>
  <si>
    <t>犬飼</t>
    <rPh sb="0" eb="2">
      <t>イヌカイ</t>
    </rPh>
    <phoneticPr fontId="2"/>
  </si>
  <si>
    <t>簡易型</t>
    <rPh sb="0" eb="3">
      <t>カンイガタ</t>
    </rPh>
    <phoneticPr fontId="2"/>
  </si>
  <si>
    <t>代表</t>
    <rPh sb="0" eb="2">
      <t>ダイヒョウ</t>
    </rPh>
    <phoneticPr fontId="2"/>
  </si>
  <si>
    <t>簡易</t>
    <rPh sb="0" eb="2">
      <t>カンイ</t>
    </rPh>
    <phoneticPr fontId="2"/>
  </si>
  <si>
    <t>～</t>
  </si>
  <si>
    <t>金</t>
    <rPh sb="0" eb="1">
      <t>キン</t>
    </rPh>
    <phoneticPr fontId="2"/>
  </si>
  <si>
    <t>リモート会議</t>
    <rPh sb="4" eb="6">
      <t>カイギ</t>
    </rPh>
    <phoneticPr fontId="2"/>
  </si>
  <si>
    <t>合　　計</t>
  </si>
  <si>
    <t>類似 件数</t>
    <phoneticPr fontId="2"/>
  </si>
  <si>
    <t xml:space="preserve"> ・「エントリー受付期限」は、仮設定案件を含めた意見聴取希望案件について、「付議依頼」、「意見聴取件数の調整」を行うため設定するものです。</t>
    <rPh sb="24" eb="26">
      <t>イケン</t>
    </rPh>
    <rPh sb="26" eb="27">
      <t>チョウ</t>
    </rPh>
    <rPh sb="27" eb="28">
      <t>トリ</t>
    </rPh>
    <rPh sb="45" eb="47">
      <t>イケン</t>
    </rPh>
    <rPh sb="47" eb="49">
      <t>チョウシュ</t>
    </rPh>
    <phoneticPr fontId="2"/>
  </si>
  <si>
    <t xml:space="preserve"> ・「エントリー受付期限」までに報告を受けた案件のうち、「開催日」の意見聴取対象案件を決定し連絡します。</t>
    <rPh sb="34" eb="36">
      <t>イケン</t>
    </rPh>
    <rPh sb="36" eb="38">
      <t>チョウシュ</t>
    </rPh>
    <phoneticPr fontId="2"/>
  </si>
  <si>
    <t>【共同会議の開催に関する注意事項】</t>
    <rPh sb="1" eb="3">
      <t>キョウドウ</t>
    </rPh>
    <rPh sb="3" eb="5">
      <t>カイギ</t>
    </rPh>
    <rPh sb="6" eb="8">
      <t>カイサイ</t>
    </rPh>
    <rPh sb="9" eb="10">
      <t>カン</t>
    </rPh>
    <rPh sb="12" eb="14">
      <t>チュウイ</t>
    </rPh>
    <rPh sb="14" eb="16">
      <t>ジコウ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</si>
  <si>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</si>
  <si>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</si>
  <si>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岐阜大学</t>
    <phoneticPr fontId="2"/>
  </si>
  <si>
    <t>教授</t>
    <phoneticPr fontId="2"/>
  </si>
  <si>
    <t>小林</t>
    <rPh sb="0" eb="2">
      <t>コバヤシ</t>
    </rPh>
    <phoneticPr fontId="33"/>
  </si>
  <si>
    <t>智尚</t>
    <rPh sb="0" eb="2">
      <t>トモナオ</t>
    </rPh>
    <phoneticPr fontId="33"/>
  </si>
  <si>
    <t>神谷</t>
    <rPh sb="0" eb="2">
      <t>カミヤ</t>
    </rPh>
    <phoneticPr fontId="33" alignment="distributed"/>
  </si>
  <si>
    <t>浩二</t>
    <rPh sb="0" eb="2">
      <t>コウジ</t>
    </rPh>
    <phoneticPr fontId="33" alignment="distributed"/>
  </si>
  <si>
    <t>岐阜工業高等専門学校</t>
    <phoneticPr fontId="2"/>
  </si>
  <si>
    <t>建築学科</t>
    <rPh sb="0" eb="2">
      <t>ケンチク</t>
    </rPh>
    <rPh sb="2" eb="3">
      <t>ガク</t>
    </rPh>
    <rPh sb="3" eb="4">
      <t>カ</t>
    </rPh>
    <phoneticPr fontId="2"/>
  </si>
  <si>
    <t>犬飼</t>
    <rPh sb="0" eb="2">
      <t>イヌカイ</t>
    </rPh>
    <phoneticPr fontId="33" alignment="distributed"/>
  </si>
  <si>
    <t xml:space="preserve">利嗣 </t>
    <rPh sb="0" eb="2">
      <t>トシツグ</t>
    </rPh>
    <phoneticPr fontId="33" alignment="distributed"/>
  </si>
  <si>
    <t>環境都市工学科</t>
    <rPh sb="0" eb="2">
      <t>カンキョウ</t>
    </rPh>
    <rPh sb="2" eb="4">
      <t>トシ</t>
    </rPh>
    <rPh sb="4" eb="6">
      <t>コウガク</t>
    </rPh>
    <rPh sb="6" eb="7">
      <t>カ</t>
    </rPh>
    <phoneticPr fontId="2"/>
  </si>
  <si>
    <t>水野</t>
    <rPh sb="0" eb="2">
      <t>ミズノ</t>
    </rPh>
    <phoneticPr fontId="33"/>
  </si>
  <si>
    <t>剛規</t>
    <rPh sb="0" eb="2">
      <t>ヨシノリ</t>
    </rPh>
    <phoneticPr fontId="33" alignment="distributed"/>
  </si>
  <si>
    <t>メール案件数合計</t>
    <rPh sb="3" eb="5">
      <t>アンケン</t>
    </rPh>
    <rPh sb="5" eb="6">
      <t>スウ</t>
    </rPh>
    <rPh sb="6" eb="8">
      <t>ゴウケイ</t>
    </rPh>
    <phoneticPr fontId="2"/>
  </si>
  <si>
    <t>会議形式案件数合計</t>
    <rPh sb="0" eb="2">
      <t>カイギ</t>
    </rPh>
    <rPh sb="2" eb="4">
      <t>ケイシキ</t>
    </rPh>
    <rPh sb="4" eb="6">
      <t>アンケン</t>
    </rPh>
    <rPh sb="6" eb="7">
      <t>スウ</t>
    </rPh>
    <rPh sb="7" eb="9">
      <t>ゴウケイ</t>
    </rPh>
    <phoneticPr fontId="2"/>
  </si>
  <si>
    <t>(回数）</t>
    <rPh sb="1" eb="3">
      <t>カイスウ</t>
    </rPh>
    <phoneticPr fontId="18"/>
  </si>
  <si>
    <t>(件数）</t>
    <rPh sb="1" eb="3">
      <t>ケンスウ</t>
    </rPh>
    <phoneticPr fontId="18"/>
  </si>
  <si>
    <t>会議案件</t>
    <rPh sb="0" eb="2">
      <t>カイギ</t>
    </rPh>
    <rPh sb="2" eb="4">
      <t>アンケン</t>
    </rPh>
    <phoneticPr fontId="18"/>
  </si>
  <si>
    <t>メール案件</t>
    <rPh sb="3" eb="5">
      <t>アンケン</t>
    </rPh>
    <phoneticPr fontId="18"/>
  </si>
  <si>
    <t>R4</t>
    <phoneticPr fontId="2"/>
  </si>
  <si>
    <t>会議</t>
    <rPh sb="0" eb="2">
      <t>カイギ</t>
    </rPh>
    <phoneticPr fontId="2"/>
  </si>
  <si>
    <r>
      <t xml:space="preserve"> ・会議形式は、各市町村の意見聴取案件合計が</t>
    </r>
    <r>
      <rPr>
        <b/>
        <u/>
        <sz val="12"/>
        <rFont val="HG丸ｺﾞｼｯｸM-PRO"/>
        <family val="3"/>
        <charset val="128"/>
      </rPr>
      <t>２案件以上有る場合に開催</t>
    </r>
    <r>
      <rPr>
        <sz val="12"/>
        <rFont val="HG丸ｺﾞｼｯｸM-PRO"/>
        <family val="3"/>
        <charset val="128"/>
      </rPr>
      <t>しますので、案件数が揃わなかった場合を想定して余裕を持ったエントリーとして下さい。</t>
    </r>
    <rPh sb="2" eb="4">
      <t>カイギ</t>
    </rPh>
    <rPh sb="4" eb="6">
      <t>ケイシキ</t>
    </rPh>
    <rPh sb="8" eb="12">
      <t>カクシチョウソン</t>
    </rPh>
    <rPh sb="13" eb="15">
      <t>イケン</t>
    </rPh>
    <rPh sb="15" eb="17">
      <t>チョウシュ</t>
    </rPh>
    <rPh sb="17" eb="19">
      <t>アンケン</t>
    </rPh>
    <rPh sb="19" eb="21">
      <t>ゴウケイ</t>
    </rPh>
    <rPh sb="23" eb="25">
      <t>アンケン</t>
    </rPh>
    <rPh sb="25" eb="27">
      <t>イジョウ</t>
    </rPh>
    <rPh sb="27" eb="28">
      <t>ア</t>
    </rPh>
    <rPh sb="29" eb="31">
      <t>バアイ</t>
    </rPh>
    <rPh sb="32" eb="34">
      <t>カイサイ</t>
    </rPh>
    <rPh sb="57" eb="59">
      <t>ヨユウ</t>
    </rPh>
    <rPh sb="60" eb="61">
      <t>モ</t>
    </rPh>
    <rPh sb="71" eb="72">
      <t>クダ</t>
    </rPh>
    <phoneticPr fontId="2"/>
  </si>
  <si>
    <r>
      <t>　（各回の共同会議にて意見聴取する</t>
    </r>
    <r>
      <rPr>
        <b/>
        <u/>
        <sz val="12"/>
        <rFont val="HG丸ｺﾞｼｯｸM-PRO"/>
        <family val="3"/>
        <charset val="128"/>
      </rPr>
      <t>案件が１件の場合は、次回以降の共同会議</t>
    </r>
    <r>
      <rPr>
        <sz val="12"/>
        <rFont val="HG丸ｺﾞｼｯｸM-PRO"/>
        <family val="3"/>
        <charset val="128"/>
      </rPr>
      <t>にて意見聴取して頂くことになります。）</t>
    </r>
    <rPh sb="2" eb="3">
      <t>カク</t>
    </rPh>
    <rPh sb="27" eb="29">
      <t>ジカイ</t>
    </rPh>
    <rPh sb="29" eb="31">
      <t>イコウ</t>
    </rPh>
    <phoneticPr fontId="2"/>
  </si>
  <si>
    <r>
      <t xml:space="preserve"> ・「エントリー受付期限」までに</t>
    </r>
    <r>
      <rPr>
        <b/>
        <u/>
        <sz val="12"/>
        <rFont val="HG丸ｺﾞｼｯｸM-PRO"/>
        <family val="3"/>
        <charset val="128"/>
      </rPr>
      <t>報告のなかったものは次回以降</t>
    </r>
    <r>
      <rPr>
        <sz val="12"/>
        <rFont val="HG丸ｺﾞｼｯｸM-PRO"/>
        <family val="3"/>
        <charset val="128"/>
      </rPr>
      <t>となります。</t>
    </r>
    <phoneticPr fontId="2"/>
  </si>
  <si>
    <t>特別簡易型
(代表案件)</t>
    <rPh sb="0" eb="2">
      <t>トクベツ</t>
    </rPh>
    <rPh sb="2" eb="4">
      <t>カンイ</t>
    </rPh>
    <rPh sb="4" eb="5">
      <t>ガタ</t>
    </rPh>
    <rPh sb="7" eb="9">
      <t>ダイヒョウ</t>
    </rPh>
    <rPh sb="9" eb="11">
      <t>アンケン</t>
    </rPh>
    <phoneticPr fontId="2"/>
  </si>
  <si>
    <t>kamiya.kohji.g6@f.gifu-u.ac.jp</t>
    <phoneticPr fontId="39"/>
  </si>
  <si>
    <t>mizuno-y@gifu-nct.ac.jp</t>
    <phoneticPr fontId="39"/>
  </si>
  <si>
    <t>工学部　A－426</t>
    <rPh sb="0" eb="3">
      <t>コウガクブ</t>
    </rPh>
    <phoneticPr fontId="39"/>
  </si>
  <si>
    <t>058-293-2421</t>
    <phoneticPr fontId="39"/>
  </si>
  <si>
    <t>058-320-1394</t>
  </si>
  <si>
    <t>実績</t>
    <rPh sb="0" eb="2">
      <t>ジッセキ</t>
    </rPh>
    <phoneticPr fontId="2"/>
  </si>
  <si>
    <t xml:space="preserve">Ｍ </t>
    <phoneticPr fontId="2"/>
  </si>
  <si>
    <t>支援</t>
    <rPh sb="0" eb="2">
      <t>シエン</t>
    </rPh>
    <phoneticPr fontId="2"/>
  </si>
  <si>
    <t>特別簡易型
(類似案件)</t>
    <rPh sb="0" eb="2">
      <t>トクベツ</t>
    </rPh>
    <rPh sb="2" eb="4">
      <t>カンイ</t>
    </rPh>
    <rPh sb="4" eb="5">
      <t>ガタ</t>
    </rPh>
    <rPh sb="7" eb="9">
      <t>ルイジ</t>
    </rPh>
    <rPh sb="9" eb="11">
      <t>アンケン</t>
    </rPh>
    <phoneticPr fontId="2"/>
  </si>
  <si>
    <t>総合評価共同会議</t>
    <phoneticPr fontId="2"/>
  </si>
  <si>
    <t>高山市</t>
    <phoneticPr fontId="2"/>
  </si>
  <si>
    <t>関市</t>
    <phoneticPr fontId="2"/>
  </si>
  <si>
    <t>各務原市</t>
    <phoneticPr fontId="2"/>
  </si>
  <si>
    <t>瑞穂市</t>
    <phoneticPr fontId="2"/>
  </si>
  <si>
    <t>本巣市</t>
    <phoneticPr fontId="2"/>
  </si>
  <si>
    <t>川辺町</t>
    <phoneticPr fontId="2"/>
  </si>
  <si>
    <t>代表＋簡易
件数</t>
    <phoneticPr fontId="2"/>
  </si>
  <si>
    <t>審査案件数合計</t>
    <rPh sb="0" eb="2">
      <t>シンサ</t>
    </rPh>
    <rPh sb="2" eb="4">
      <t>アンケン</t>
    </rPh>
    <rPh sb="4" eb="5">
      <t>スウ</t>
    </rPh>
    <rPh sb="5" eb="7">
      <t>ゴウケイ</t>
    </rPh>
    <phoneticPr fontId="2"/>
  </si>
  <si>
    <t>058-320-1419</t>
    <phoneticPr fontId="2"/>
  </si>
  <si>
    <t>090-3250-8106</t>
    <phoneticPr fontId="2"/>
  </si>
  <si>
    <t>國枝</t>
    <rPh sb="0" eb="2">
      <t>クニエダ</t>
    </rPh>
    <phoneticPr fontId="2"/>
  </si>
  <si>
    <t>(和)
水野</t>
    <rPh sb="1" eb="2">
      <t>ワ</t>
    </rPh>
    <rPh sb="4" eb="6">
      <t>ミズノ</t>
    </rPh>
    <phoneticPr fontId="2"/>
  </si>
  <si>
    <t>負担金内訳表】</t>
    <phoneticPr fontId="2"/>
  </si>
  <si>
    <t>　　　</t>
    <phoneticPr fontId="2"/>
  </si>
  <si>
    <t>R05</t>
    <phoneticPr fontId="2"/>
  </si>
  <si>
    <t>R04</t>
    <phoneticPr fontId="2"/>
  </si>
  <si>
    <t>工学部 社会基盤工学科</t>
    <phoneticPr fontId="2"/>
  </si>
  <si>
    <t>國枝</t>
    <rPh sb="0" eb="2">
      <t>クニエダ</t>
    </rPh>
    <phoneticPr fontId="33"/>
  </si>
  <si>
    <t>稔</t>
    <rPh sb="0" eb="1">
      <t>ミノル</t>
    </rPh>
    <phoneticPr fontId="33"/>
  </si>
  <si>
    <t>058-293-2410</t>
    <phoneticPr fontId="2"/>
  </si>
  <si>
    <t>工学部　E－419</t>
    <rPh sb="0" eb="3">
      <t>コウガクブ</t>
    </rPh>
    <phoneticPr fontId="39"/>
  </si>
  <si>
    <t>kunieda.minoru.r3@f.gifu-u.ac.jp</t>
    <phoneticPr fontId="39"/>
  </si>
  <si>
    <t>水野</t>
    <rPh sb="0" eb="2">
      <t>ミズノ</t>
    </rPh>
    <phoneticPr fontId="33" alignment="distributed"/>
  </si>
  <si>
    <t>委員名簿</t>
    <phoneticPr fontId="2"/>
  </si>
  <si>
    <t>(剛)
水野</t>
    <rPh sb="1" eb="2">
      <t>ゴウ</t>
    </rPh>
    <rPh sb="4" eb="6">
      <t>ミズノ</t>
    </rPh>
    <phoneticPr fontId="2"/>
  </si>
  <si>
    <t>日　　　　時</t>
    <rPh sb="0" eb="1">
      <t>ヒ</t>
    </rPh>
    <rPh sb="5" eb="6">
      <t>ジ</t>
    </rPh>
    <phoneticPr fontId="2"/>
  </si>
  <si>
    <t>kazu@gifu-nct.ac.jp</t>
    <phoneticPr fontId="39"/>
  </si>
  <si>
    <t>058-320-1404</t>
    <phoneticPr fontId="2"/>
  </si>
  <si>
    <t>和憲</t>
    <rPh sb="0" eb="2">
      <t>カズノリ</t>
    </rPh>
    <phoneticPr fontId="33" alignment="distributed"/>
  </si>
  <si>
    <t xml:space="preserve"> ・「エントリー受付期限」までに、「共同会議様式1-1、1-2」を作成しメール送付して下さい。</t>
    <rPh sb="18" eb="20">
      <t>キョウドウ</t>
    </rPh>
    <rPh sb="20" eb="22">
      <t>カイギ</t>
    </rPh>
    <rPh sb="22" eb="24">
      <t>ヨウシキ</t>
    </rPh>
    <rPh sb="43" eb="44">
      <t>クダ</t>
    </rPh>
    <phoneticPr fontId="2"/>
  </si>
  <si>
    <t>（岐阜県公共事業執行共同化協議会　総合評価審査部会）　</t>
    <rPh sb="17" eb="25">
      <t>ソウゴウヒョウカシンサブカイ</t>
    </rPh>
    <phoneticPr fontId="2"/>
  </si>
  <si>
    <t>【メール形式】 特別簡易型（類似案件）</t>
    <rPh sb="4" eb="6">
      <t>ケイシキ</t>
    </rPh>
    <rPh sb="14" eb="16">
      <t>ルイジ</t>
    </rPh>
    <phoneticPr fontId="2"/>
  </si>
  <si>
    <t>【会議形式】 簡易型・特別簡易型（代表案件）</t>
    <rPh sb="1" eb="3">
      <t>カイギ</t>
    </rPh>
    <rPh sb="3" eb="5">
      <t>ケイシキ</t>
    </rPh>
    <phoneticPr fontId="2"/>
  </si>
  <si>
    <t>【会議形式でのエントリー受付における注意事項】</t>
    <rPh sb="1" eb="5">
      <t>カイギケイシキ</t>
    </rPh>
    <rPh sb="12" eb="14">
      <t>ウケツケ</t>
    </rPh>
    <rPh sb="18" eb="19">
      <t>チュウ</t>
    </rPh>
    <rPh sb="19" eb="20">
      <t>イ</t>
    </rPh>
    <rPh sb="20" eb="22">
      <t>ジコウ</t>
    </rPh>
    <phoneticPr fontId="2"/>
  </si>
  <si>
    <t>日程・実績</t>
    <rPh sb="3" eb="5">
      <t>ジッセキ</t>
    </rPh>
    <phoneticPr fontId="2"/>
  </si>
  <si>
    <t>委員</t>
    <phoneticPr fontId="2"/>
  </si>
  <si>
    <t>謝金計算</t>
    <rPh sb="0" eb="4">
      <t>シャキンケイサン</t>
    </rPh>
    <phoneticPr fontId="2"/>
  </si>
  <si>
    <t>会議回数
　　(回)</t>
    <rPh sb="0" eb="4">
      <t>カイギカイスウ</t>
    </rPh>
    <rPh sb="8" eb="9">
      <t>カイ</t>
    </rPh>
    <phoneticPr fontId="2"/>
  </si>
  <si>
    <t>メール審査謝金
（円／年）</t>
    <rPh sb="3" eb="5">
      <t>シンサ</t>
    </rPh>
    <rPh sb="5" eb="7">
      <t>シャキン</t>
    </rPh>
    <rPh sb="9" eb="10">
      <t>エン</t>
    </rPh>
    <rPh sb="11" eb="12">
      <t>ネン</t>
    </rPh>
    <phoneticPr fontId="2"/>
  </si>
  <si>
    <t>謝金 計
　　（円）</t>
    <rPh sb="0" eb="2">
      <t>シャキン</t>
    </rPh>
    <rPh sb="3" eb="4">
      <t>ケイ</t>
    </rPh>
    <rPh sb="8" eb="9">
      <t>エン</t>
    </rPh>
    <phoneticPr fontId="2"/>
  </si>
  <si>
    <t>(回数）　（未開催3回）</t>
    <rPh sb="1" eb="3">
      <t>カイスウ</t>
    </rPh>
    <rPh sb="6" eb="9">
      <t>ミカイサイ</t>
    </rPh>
    <rPh sb="10" eb="11">
      <t>カイ</t>
    </rPh>
    <phoneticPr fontId="18"/>
  </si>
  <si>
    <t>(回数）　（未開催5回）</t>
    <rPh sb="1" eb="3">
      <t>カイスウ</t>
    </rPh>
    <rPh sb="6" eb="9">
      <t>ミカイサイ</t>
    </rPh>
    <rPh sb="10" eb="11">
      <t>カイ</t>
    </rPh>
    <phoneticPr fontId="18"/>
  </si>
  <si>
    <t>会議謝金
(円／回)</t>
    <rPh sb="0" eb="2">
      <t>カイギ</t>
    </rPh>
    <rPh sb="2" eb="4">
      <t>シャキン</t>
    </rPh>
    <rPh sb="6" eb="7">
      <t>エン</t>
    </rPh>
    <rPh sb="8" eb="9">
      <t>カイ</t>
    </rPh>
    <phoneticPr fontId="2"/>
  </si>
  <si>
    <t>R6</t>
    <phoneticPr fontId="2"/>
  </si>
  <si>
    <t>R7  審査見込み数</t>
    <rPh sb="4" eb="6">
      <t>シンサ</t>
    </rPh>
    <rPh sb="6" eb="8">
      <t>ミコ</t>
    </rPh>
    <rPh sb="9" eb="10">
      <t>スウ</t>
    </rPh>
    <phoneticPr fontId="2"/>
  </si>
  <si>
    <t>メール</t>
  </si>
  <si>
    <t>リモート会議</t>
  </si>
  <si>
    <t>R06</t>
  </si>
  <si>
    <t>○</t>
  </si>
  <si>
    <t xml:space="preserve">【（公財）岐阜県建設研究センター </t>
    <phoneticPr fontId="2"/>
  </si>
  <si>
    <t>E-mail：</t>
    <phoneticPr fontId="2"/>
  </si>
  <si>
    <t>@gifu.crcr.or.jp 】</t>
    <phoneticPr fontId="2"/>
  </si>
  <si>
    <t>・・・・・・・・・・・・・・・・・・・</t>
    <phoneticPr fontId="2"/>
  </si>
  <si>
    <t>・・・・・・・・</t>
    <phoneticPr fontId="2"/>
  </si>
  <si>
    <t>松井</t>
    <rPh sb="0" eb="2">
      <t>マツイ</t>
    </rPh>
    <phoneticPr fontId="2"/>
  </si>
  <si>
    <t>matsui-t</t>
    <phoneticPr fontId="2"/>
  </si>
  <si>
    <t xml:space="preserve"> ・エントリー受付後、「調書提出期限」までに「共同会議様式2-1､2-2､2-3」及び関連する図面等を作成しメール送付して下さい。</t>
    <rPh sb="7" eb="9">
      <t>ウケツケ</t>
    </rPh>
    <rPh sb="12" eb="14">
      <t>チョウショ</t>
    </rPh>
    <rPh sb="23" eb="25">
      <t>キョウドウ</t>
    </rPh>
    <rPh sb="25" eb="27">
      <t>カイギ</t>
    </rPh>
    <rPh sb="41" eb="42">
      <t>オヨ</t>
    </rPh>
    <rPh sb="43" eb="45">
      <t>カンレン</t>
    </rPh>
    <rPh sb="47" eb="50">
      <t>ズメントウ</t>
    </rPh>
    <rPh sb="61" eb="62">
      <t>クダ</t>
    </rPh>
    <phoneticPr fontId="2"/>
  </si>
  <si>
    <t>児島</t>
    <rPh sb="0" eb="2">
      <t>コジマ</t>
    </rPh>
    <phoneticPr fontId="2"/>
  </si>
  <si>
    <t>木</t>
    <rPh sb="0" eb="1">
      <t>キ</t>
    </rPh>
    <phoneticPr fontId="2"/>
  </si>
  <si>
    <t>○</t>
    <phoneticPr fontId="2"/>
  </si>
  <si>
    <t>環境社会共生体研究センター</t>
    <rPh sb="0" eb="2">
      <t>カンキョウ</t>
    </rPh>
    <rPh sb="2" eb="4">
      <t>シャカイ</t>
    </rPh>
    <rPh sb="4" eb="6">
      <t>キョウセイ</t>
    </rPh>
    <rPh sb="6" eb="7">
      <t>カラダ</t>
    </rPh>
    <rPh sb="7" eb="9">
      <t>ケンキュウ</t>
    </rPh>
    <phoneticPr fontId="2"/>
  </si>
  <si>
    <t>准教授</t>
    <rPh sb="0" eb="3">
      <t>ジュンキョウジュ</t>
    </rPh>
    <phoneticPr fontId="2"/>
  </si>
  <si>
    <t>児島</t>
    <rPh sb="0" eb="2">
      <t>コジマ</t>
    </rPh>
    <phoneticPr fontId="33"/>
  </si>
  <si>
    <t>利治</t>
    <rPh sb="0" eb="2">
      <t>トシハル</t>
    </rPh>
    <phoneticPr fontId="33"/>
  </si>
  <si>
    <t>令和８年度</t>
    <rPh sb="0" eb="2">
      <t>レイワ</t>
    </rPh>
    <rPh sb="3" eb="5">
      <t>ネンド</t>
    </rPh>
    <phoneticPr fontId="2"/>
  </si>
  <si>
    <t>OK</t>
    <phoneticPr fontId="2"/>
  </si>
  <si>
    <t>kojima.toshiharu.y5@f.gifu-u.ac.jp</t>
    <phoneticPr fontId="2"/>
  </si>
  <si>
    <t>工学部　F－209-1</t>
    <rPh sb="0" eb="3">
      <t>コウガクブ</t>
    </rPh>
    <phoneticPr fontId="39"/>
  </si>
  <si>
    <t>058-293-2070</t>
    <phoneticPr fontId="2"/>
  </si>
  <si>
    <t>inukai@gifu-nct.ac.jp</t>
    <phoneticPr fontId="2"/>
  </si>
  <si>
    <t>岐阜大学</t>
  </si>
  <si>
    <t>工学部 社会基盤工学科</t>
  </si>
  <si>
    <t>教授</t>
  </si>
  <si>
    <t>環境社会共生体研究センター</t>
    <rPh sb="0" eb="2">
      <t>カンキョウ</t>
    </rPh>
    <rPh sb="2" eb="6">
      <t>シャカイキョウセイ</t>
    </rPh>
    <rPh sb="6" eb="7">
      <t>タイ</t>
    </rPh>
    <rPh sb="7" eb="9">
      <t>ケンキュウ</t>
    </rPh>
    <phoneticPr fontId="2"/>
  </si>
  <si>
    <t>岐阜工業高等専門学校</t>
  </si>
  <si>
    <t>【市町村名】</t>
    <rPh sb="1" eb="4">
      <t>シチョウソン</t>
    </rPh>
    <rPh sb="4" eb="5">
      <t>メイ</t>
    </rPh>
    <phoneticPr fontId="2"/>
  </si>
  <si>
    <t>日程（上半期）</t>
    <rPh sb="3" eb="6">
      <t>カミハンキ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</si>
</sst>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 "/>
    <numFmt numFmtId="177" formatCode="m&quot;月&quot;d&quot;日&quot;;@"/>
    <numFmt numFmtId="178" formatCode="m/d;@"/>
    <numFmt numFmtId="179" formatCode="0_);[Red]\(0\)"/>
    <numFmt numFmtId="180" formatCode="[$-411]ggge&quot;年&quot;mm&quot;月&quot;dd&quot;日&quot;"/>
    <numFmt numFmtId="181" formatCode="0_ ;[Red]\-0\ "/>
    <numFmt numFmtId="182" formatCode="[$-411]gee\.mm\.dd"/>
    <numFmt numFmtId="183" formatCode="m&quot;月&quot;dd&quot;日&quot;"/>
    <numFmt numFmtId="184" formatCode="0_ "/>
    <numFmt numFmtId="185" formatCode="0;[Red]0"/>
    <numFmt numFmtId="186" formatCode="[$-411]ddd"/>
    <numFmt numFmtId="187" formatCode="&quot;第&quot;##&quot;回&quot;"/>
    <numFmt numFmtId="188" formatCode="&quot;第M &quot;##&quot;回&quot;"/>
    <numFmt numFmtId="189" formatCode="&quot;第M&quot;##&quot;回&quot;"/>
    <numFmt numFmtId="190" formatCode="&quot;令和&quot;##&quot;年度&quot;"/>
    <numFmt numFmtId="191" formatCode="&quot;令和 &quot;##&quot; 年度&quot;"/>
    <numFmt numFmtId="192" formatCode="&quot;【令和&quot;##&quot;年度&quot;"/>
  </numFmts>
  <fonts count="6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28"/>
      <name val="ＭＳ 明朝"/>
      <family val="1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7030A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rgb="FFFFC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8"/>
      <name val="ＭＳ 明朝"/>
      <family val="1"/>
      <charset val="128"/>
    </font>
    <font>
      <b/>
      <sz val="28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u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512">
    <xf numFmtId="0" fontId="0" fillId="0" borderId="0" xfId="0">
      <alignment vertical="center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0" borderId="33" xfId="0" applyFont="1" applyBorder="1">
      <alignment vertical="center"/>
    </xf>
    <xf numFmtId="0" fontId="31" fillId="0" borderId="45" xfId="0" applyFont="1" applyBorder="1">
      <alignment vertical="center"/>
    </xf>
    <xf numFmtId="0" fontId="31" fillId="0" borderId="25" xfId="0" applyFont="1" applyBorder="1">
      <alignment vertical="center"/>
    </xf>
    <xf numFmtId="0" fontId="31" fillId="0" borderId="42" xfId="0" applyFont="1" applyBorder="1">
      <alignment vertical="center"/>
    </xf>
    <xf numFmtId="0" fontId="31" fillId="0" borderId="25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1" fillId="0" borderId="34" xfId="43" applyFont="1" applyBorder="1" applyAlignment="1">
      <alignment horizontal="right" vertical="center" shrinkToFit="1"/>
    </xf>
    <xf numFmtId="0" fontId="21" fillId="0" borderId="14" xfId="43" applyFont="1" applyBorder="1" applyAlignment="1">
      <alignment vertical="center" shrinkToFit="1"/>
    </xf>
    <xf numFmtId="0" fontId="21" fillId="0" borderId="14" xfId="43" applyFont="1" applyBorder="1" applyAlignment="1">
      <alignment horizontal="left" vertical="center" shrinkToFit="1"/>
    </xf>
    <xf numFmtId="0" fontId="21" fillId="0" borderId="49" xfId="43" applyFont="1" applyBorder="1" applyAlignment="1">
      <alignment horizontal="right" vertical="center" shrinkToFit="1"/>
    </xf>
    <xf numFmtId="0" fontId="21" fillId="0" borderId="0" xfId="43" applyFont="1" applyAlignment="1">
      <alignment vertical="center" shrinkToFit="1"/>
    </xf>
    <xf numFmtId="0" fontId="21" fillId="0" borderId="0" xfId="43" applyFont="1" applyAlignment="1">
      <alignment horizontal="left" vertical="center" shrinkToFit="1"/>
    </xf>
    <xf numFmtId="0" fontId="21" fillId="0" borderId="36" xfId="43" applyFont="1" applyBorder="1" applyAlignment="1">
      <alignment horizontal="right" vertical="center" shrinkToFit="1"/>
    </xf>
    <xf numFmtId="0" fontId="21" fillId="0" borderId="33" xfId="43" applyFont="1" applyBorder="1" applyAlignment="1">
      <alignment vertical="center" shrinkToFit="1"/>
    </xf>
    <xf numFmtId="0" fontId="21" fillId="0" borderId="33" xfId="43" applyFont="1" applyBorder="1" applyAlignment="1">
      <alignment horizontal="left" vertical="center" shrinkToFit="1"/>
    </xf>
    <xf numFmtId="56" fontId="21" fillId="0" borderId="34" xfId="43" applyNumberFormat="1" applyFont="1" applyBorder="1" applyAlignment="1">
      <alignment horizontal="right" vertical="center" shrinkToFit="1"/>
    </xf>
    <xf numFmtId="56" fontId="21" fillId="0" borderId="14" xfId="43" applyNumberFormat="1" applyFont="1" applyBorder="1" applyAlignment="1">
      <alignment vertical="center" shrinkToFit="1"/>
    </xf>
    <xf numFmtId="56" fontId="21" fillId="0" borderId="14" xfId="43" applyNumberFormat="1" applyFont="1" applyBorder="1" applyAlignment="1">
      <alignment horizontal="left" vertical="center" shrinkToFit="1"/>
    </xf>
    <xf numFmtId="56" fontId="21" fillId="0" borderId="49" xfId="43" applyNumberFormat="1" applyFont="1" applyBorder="1" applyAlignment="1">
      <alignment horizontal="right" vertical="center" shrinkToFit="1"/>
    </xf>
    <xf numFmtId="56" fontId="21" fillId="0" borderId="0" xfId="43" applyNumberFormat="1" applyFont="1" applyAlignment="1">
      <alignment vertical="center" shrinkToFit="1"/>
    </xf>
    <xf numFmtId="56" fontId="21" fillId="0" borderId="0" xfId="43" applyNumberFormat="1" applyFont="1" applyAlignment="1">
      <alignment horizontal="left" vertical="center" shrinkToFit="1"/>
    </xf>
    <xf numFmtId="56" fontId="21" fillId="0" borderId="36" xfId="43" applyNumberFormat="1" applyFont="1" applyBorder="1" applyAlignment="1">
      <alignment horizontal="right" vertical="center" shrinkToFit="1"/>
    </xf>
    <xf numFmtId="56" fontId="21" fillId="0" borderId="33" xfId="43" applyNumberFormat="1" applyFont="1" applyBorder="1" applyAlignment="1">
      <alignment vertical="center" shrinkToFit="1"/>
    </xf>
    <xf numFmtId="56" fontId="21" fillId="0" borderId="33" xfId="43" applyNumberFormat="1" applyFont="1" applyBorder="1" applyAlignment="1">
      <alignment horizontal="left" vertical="center" shrinkToFit="1"/>
    </xf>
    <xf numFmtId="0" fontId="21" fillId="0" borderId="18" xfId="43" applyFont="1" applyBorder="1" applyAlignment="1">
      <alignment horizontal="right" vertical="center" shrinkToFit="1"/>
    </xf>
    <xf numFmtId="179" fontId="21" fillId="0" borderId="20" xfId="43" quotePrefix="1" applyNumberFormat="1" applyFont="1" applyBorder="1" applyAlignment="1">
      <alignment horizontal="center" vertical="center" shrinkToFit="1"/>
    </xf>
    <xf numFmtId="179" fontId="21" fillId="0" borderId="18" xfId="43" quotePrefix="1" applyNumberFormat="1" applyFont="1" applyBorder="1" applyAlignment="1">
      <alignment horizontal="center" vertical="center" shrinkToFit="1"/>
    </xf>
    <xf numFmtId="179" fontId="21" fillId="0" borderId="17" xfId="43" quotePrefix="1" applyNumberFormat="1" applyFont="1" applyBorder="1" applyAlignment="1">
      <alignment horizontal="center" vertical="center" shrinkToFit="1"/>
    </xf>
    <xf numFmtId="0" fontId="21" fillId="0" borderId="50" xfId="43" applyFont="1" applyBorder="1" applyAlignment="1">
      <alignment horizontal="left" vertical="center" shrinkToFit="1"/>
    </xf>
    <xf numFmtId="179" fontId="21" fillId="0" borderId="18" xfId="43" applyNumberFormat="1" applyFont="1" applyBorder="1" applyAlignment="1">
      <alignment horizontal="center" vertical="center" shrinkToFit="1"/>
    </xf>
    <xf numFmtId="179" fontId="21" fillId="0" borderId="17" xfId="43" applyNumberFormat="1" applyFont="1" applyBorder="1" applyAlignment="1">
      <alignment horizontal="center" vertical="center" shrinkToFit="1"/>
    </xf>
    <xf numFmtId="179" fontId="21" fillId="0" borderId="20" xfId="43" applyNumberFormat="1" applyFont="1" applyBorder="1" applyAlignment="1">
      <alignment horizontal="center" vertical="center" shrinkToFit="1"/>
    </xf>
    <xf numFmtId="0" fontId="21" fillId="0" borderId="25" xfId="43" applyFont="1" applyBorder="1" applyAlignment="1">
      <alignment vertical="center" shrinkToFit="1"/>
    </xf>
    <xf numFmtId="0" fontId="21" fillId="0" borderId="25" xfId="43" applyFont="1" applyBorder="1" applyAlignment="1">
      <alignment horizontal="left" vertical="center" shrinkToFit="1"/>
    </xf>
    <xf numFmtId="0" fontId="21" fillId="0" borderId="25" xfId="43" applyFont="1" applyBorder="1" applyAlignment="1">
      <alignment horizontal="right" vertical="center" shrinkToFit="1"/>
    </xf>
    <xf numFmtId="179" fontId="21" fillId="0" borderId="25" xfId="43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41" fillId="0" borderId="0" xfId="44" applyFont="1">
      <alignment vertical="center"/>
    </xf>
    <xf numFmtId="176" fontId="42" fillId="0" borderId="0" xfId="43" applyNumberFormat="1" applyFont="1" applyAlignment="1" applyProtection="1">
      <alignment horizontal="center" vertical="center"/>
      <protection locked="0"/>
    </xf>
    <xf numFmtId="0" fontId="41" fillId="0" borderId="59" xfId="44" applyFont="1" applyBorder="1" applyAlignment="1">
      <alignment vertical="center" shrinkToFit="1"/>
    </xf>
    <xf numFmtId="0" fontId="43" fillId="0" borderId="60" xfId="44" applyFont="1" applyBorder="1" applyAlignment="1">
      <alignment vertical="center" shrinkToFit="1"/>
    </xf>
    <xf numFmtId="0" fontId="41" fillId="0" borderId="60" xfId="44" applyFont="1" applyBorder="1" applyAlignment="1">
      <alignment vertical="center" shrinkToFit="1"/>
    </xf>
    <xf numFmtId="38" fontId="43" fillId="0" borderId="60" xfId="33" applyFont="1" applyFill="1" applyBorder="1" applyAlignment="1">
      <alignment vertical="center" shrinkToFit="1"/>
    </xf>
    <xf numFmtId="0" fontId="41" fillId="0" borderId="61" xfId="44" applyFont="1" applyBorder="1" applyAlignment="1">
      <alignment vertical="center" shrinkToFit="1"/>
    </xf>
    <xf numFmtId="0" fontId="21" fillId="25" borderId="46" xfId="43" applyFont="1" applyFill="1" applyBorder="1" applyAlignment="1">
      <alignment horizontal="center" vertical="top" shrinkToFit="1"/>
    </xf>
    <xf numFmtId="0" fontId="21" fillId="25" borderId="44" xfId="43" applyFont="1" applyFill="1" applyBorder="1" applyAlignment="1">
      <alignment horizontal="center" vertical="top" shrinkToFit="1"/>
    </xf>
    <xf numFmtId="0" fontId="21" fillId="25" borderId="50" xfId="0" applyFont="1" applyFill="1" applyBorder="1" applyAlignment="1">
      <alignment horizontal="center" vertical="top" shrinkToFit="1"/>
    </xf>
    <xf numFmtId="0" fontId="21" fillId="25" borderId="13" xfId="0" applyFont="1" applyFill="1" applyBorder="1" applyAlignment="1">
      <alignment horizontal="center" vertical="top" shrinkToFit="1"/>
    </xf>
    <xf numFmtId="0" fontId="44" fillId="25" borderId="27" xfId="43" applyFont="1" applyFill="1" applyBorder="1" applyAlignment="1" applyProtection="1">
      <alignment horizontal="center" vertical="top" shrinkToFit="1"/>
      <protection locked="0"/>
    </xf>
    <xf numFmtId="0" fontId="45" fillId="0" borderId="0" xfId="43" applyFont="1" applyAlignment="1" applyProtection="1">
      <alignment horizontal="center" vertical="center" shrinkToFit="1"/>
      <protection locked="0"/>
    </xf>
    <xf numFmtId="0" fontId="41" fillId="0" borderId="62" xfId="44" applyFont="1" applyBorder="1" applyAlignment="1">
      <alignment vertical="center" shrinkToFit="1"/>
    </xf>
    <xf numFmtId="0" fontId="43" fillId="0" borderId="63" xfId="44" applyFont="1" applyBorder="1" applyAlignment="1">
      <alignment vertical="center" shrinkToFit="1"/>
    </xf>
    <xf numFmtId="0" fontId="41" fillId="0" borderId="63" xfId="44" applyFont="1" applyBorder="1" applyAlignment="1">
      <alignment vertical="center" shrinkToFit="1"/>
    </xf>
    <xf numFmtId="38" fontId="43" fillId="0" borderId="63" xfId="33" applyFont="1" applyFill="1" applyBorder="1" applyAlignment="1">
      <alignment vertical="center" shrinkToFit="1"/>
    </xf>
    <xf numFmtId="0" fontId="41" fillId="0" borderId="64" xfId="44" applyFont="1" applyBorder="1" applyAlignment="1">
      <alignment vertical="center" shrinkToFit="1"/>
    </xf>
    <xf numFmtId="0" fontId="41" fillId="0" borderId="45" xfId="44" applyFont="1" applyBorder="1" applyAlignment="1">
      <alignment horizontal="center" vertical="center" textRotation="255"/>
    </xf>
    <xf numFmtId="0" fontId="41" fillId="0" borderId="25" xfId="44" applyFont="1" applyBorder="1" applyAlignment="1">
      <alignment horizontal="center" vertical="center"/>
    </xf>
    <xf numFmtId="0" fontId="21" fillId="0" borderId="25" xfId="44" applyFont="1" applyBorder="1" applyAlignment="1">
      <alignment horizontal="center" vertical="top" shrinkToFit="1"/>
    </xf>
    <xf numFmtId="0" fontId="21" fillId="0" borderId="25" xfId="43" applyFont="1" applyBorder="1" applyAlignment="1">
      <alignment horizontal="center" vertical="top" shrinkToFit="1"/>
    </xf>
    <xf numFmtId="0" fontId="21" fillId="0" borderId="25" xfId="0" applyFont="1" applyBorder="1" applyAlignment="1">
      <alignment horizontal="center" vertical="top" shrinkToFit="1"/>
    </xf>
    <xf numFmtId="0" fontId="44" fillId="0" borderId="25" xfId="43" applyFont="1" applyBorder="1" applyAlignment="1" applyProtection="1">
      <alignment horizontal="center" vertical="top" shrinkToFit="1"/>
      <protection locked="0"/>
    </xf>
    <xf numFmtId="0" fontId="44" fillId="0" borderId="25" xfId="0" applyFont="1" applyBorder="1" applyAlignment="1">
      <alignment horizontal="center" vertical="top" shrinkToFit="1"/>
    </xf>
    <xf numFmtId="0" fontId="44" fillId="0" borderId="31" xfId="43" applyFont="1" applyBorder="1" applyAlignment="1" applyProtection="1">
      <alignment horizontal="center" vertical="top" shrinkToFit="1"/>
      <protection locked="0"/>
    </xf>
    <xf numFmtId="38" fontId="46" fillId="0" borderId="0" xfId="33" applyFont="1" applyFill="1" applyBorder="1">
      <alignment vertical="center"/>
    </xf>
    <xf numFmtId="0" fontId="21" fillId="0" borderId="26" xfId="43" applyFont="1" applyBorder="1">
      <alignment vertical="center"/>
    </xf>
    <xf numFmtId="0" fontId="21" fillId="0" borderId="11" xfId="43" applyFont="1" applyBorder="1">
      <alignment vertical="center"/>
    </xf>
    <xf numFmtId="182" fontId="21" fillId="0" borderId="46" xfId="43" applyNumberFormat="1" applyFont="1" applyBorder="1" applyAlignment="1">
      <alignment horizontal="center" vertical="center" shrinkToFit="1"/>
    </xf>
    <xf numFmtId="181" fontId="21" fillId="0" borderId="46" xfId="43" applyNumberFormat="1" applyFont="1" applyBorder="1" applyAlignment="1">
      <alignment horizontal="right" vertical="center" shrinkToFit="1"/>
    </xf>
    <xf numFmtId="182" fontId="21" fillId="0" borderId="23" xfId="0" applyNumberFormat="1" applyFont="1" applyBorder="1" applyAlignment="1">
      <alignment horizontal="center" vertical="center" shrinkToFit="1"/>
    </xf>
    <xf numFmtId="181" fontId="21" fillId="0" borderId="13" xfId="0" applyNumberFormat="1" applyFont="1" applyBorder="1" applyAlignment="1">
      <alignment horizontal="right" vertical="center" shrinkToFit="1"/>
    </xf>
    <xf numFmtId="176" fontId="21" fillId="0" borderId="14" xfId="44" applyNumberFormat="1" applyFont="1" applyBorder="1" applyAlignment="1">
      <alignment horizontal="right" vertical="center" shrinkToFit="1"/>
    </xf>
    <xf numFmtId="181" fontId="21" fillId="0" borderId="14" xfId="44" applyNumberFormat="1" applyFont="1" applyBorder="1" applyAlignment="1">
      <alignment horizontal="right" vertical="center" shrinkToFit="1"/>
    </xf>
    <xf numFmtId="176" fontId="21" fillId="0" borderId="16" xfId="44" applyNumberFormat="1" applyFont="1" applyBorder="1" applyAlignment="1">
      <alignment horizontal="left" vertical="center" shrinkToFit="1"/>
    </xf>
    <xf numFmtId="38" fontId="21" fillId="0" borderId="27" xfId="33" applyFont="1" applyFill="1" applyBorder="1" applyAlignment="1">
      <alignment horizontal="right" vertical="center" indent="1" shrinkToFit="1"/>
    </xf>
    <xf numFmtId="176" fontId="47" fillId="0" borderId="0" xfId="44" applyNumberFormat="1" applyFont="1">
      <alignment vertical="center"/>
    </xf>
    <xf numFmtId="0" fontId="21" fillId="0" borderId="28" xfId="43" applyFont="1" applyBorder="1">
      <alignment vertical="center"/>
    </xf>
    <xf numFmtId="0" fontId="21" fillId="0" borderId="10" xfId="43" applyFont="1" applyBorder="1">
      <alignment vertical="center"/>
    </xf>
    <xf numFmtId="182" fontId="21" fillId="0" borderId="47" xfId="43" applyNumberFormat="1" applyFont="1" applyBorder="1" applyAlignment="1">
      <alignment horizontal="center" vertical="center" shrinkToFit="1"/>
    </xf>
    <xf numFmtId="181" fontId="21" fillId="0" borderId="47" xfId="43" applyNumberFormat="1" applyFont="1" applyBorder="1" applyAlignment="1">
      <alignment horizontal="right" vertical="center" shrinkToFit="1"/>
    </xf>
    <xf numFmtId="182" fontId="21" fillId="0" borderId="22" xfId="0" applyNumberFormat="1" applyFont="1" applyBorder="1" applyAlignment="1">
      <alignment horizontal="center" vertical="center" shrinkToFit="1"/>
    </xf>
    <xf numFmtId="181" fontId="21" fillId="0" borderId="12" xfId="0" applyNumberFormat="1" applyFont="1" applyBorder="1" applyAlignment="1">
      <alignment horizontal="right" vertical="center" shrinkToFit="1"/>
    </xf>
    <xf numFmtId="0" fontId="21" fillId="0" borderId="0" xfId="44" applyFont="1" applyAlignment="1">
      <alignment horizontal="right" vertical="center" shrinkToFit="1"/>
    </xf>
    <xf numFmtId="181" fontId="21" fillId="0" borderId="0" xfId="44" applyNumberFormat="1" applyFont="1" applyAlignment="1">
      <alignment horizontal="right" vertical="center" shrinkToFit="1"/>
    </xf>
    <xf numFmtId="0" fontId="21" fillId="0" borderId="15" xfId="44" applyFont="1" applyBorder="1" applyAlignment="1">
      <alignment horizontal="left" vertical="center" shrinkToFit="1"/>
    </xf>
    <xf numFmtId="38" fontId="21" fillId="0" borderId="29" xfId="33" applyFont="1" applyFill="1" applyBorder="1" applyAlignment="1">
      <alignment horizontal="right" vertical="center" indent="1" shrinkToFit="1"/>
    </xf>
    <xf numFmtId="0" fontId="47" fillId="0" borderId="0" xfId="44" applyFont="1">
      <alignment vertical="center"/>
    </xf>
    <xf numFmtId="38" fontId="21" fillId="0" borderId="30" xfId="33" applyFont="1" applyFill="1" applyBorder="1" applyAlignment="1">
      <alignment horizontal="right" vertical="center" indent="1" shrinkToFit="1"/>
    </xf>
    <xf numFmtId="0" fontId="48" fillId="0" borderId="0" xfId="44" applyFont="1" applyAlignment="1">
      <alignment horizontal="right" vertical="center" shrinkToFit="1"/>
    </xf>
    <xf numFmtId="181" fontId="49" fillId="0" borderId="0" xfId="44" applyNumberFormat="1" applyFont="1" applyAlignment="1">
      <alignment horizontal="right" vertical="center" shrinkToFit="1"/>
    </xf>
    <xf numFmtId="0" fontId="48" fillId="0" borderId="15" xfId="44" applyFont="1" applyBorder="1" applyAlignment="1">
      <alignment horizontal="left" vertical="center" shrinkToFit="1"/>
    </xf>
    <xf numFmtId="38" fontId="46" fillId="0" borderId="30" xfId="33" applyFont="1" applyFill="1" applyBorder="1" applyAlignment="1" applyProtection="1">
      <alignment horizontal="right" vertical="center" indent="1" shrinkToFit="1"/>
      <protection locked="0"/>
    </xf>
    <xf numFmtId="0" fontId="48" fillId="0" borderId="33" xfId="0" applyFont="1" applyBorder="1" applyAlignment="1" applyProtection="1">
      <alignment horizontal="right" vertical="center" shrinkToFit="1"/>
      <protection locked="0"/>
    </xf>
    <xf numFmtId="181" fontId="49" fillId="0" borderId="0" xfId="0" applyNumberFormat="1" applyFont="1" applyAlignment="1" applyProtection="1">
      <alignment horizontal="right" vertical="center" shrinkToFit="1"/>
      <protection locked="0"/>
    </xf>
    <xf numFmtId="0" fontId="48" fillId="0" borderId="15" xfId="0" applyFont="1" applyBorder="1" applyAlignment="1" applyProtection="1">
      <alignment horizontal="left" vertical="center" shrinkToFit="1"/>
      <protection locked="0"/>
    </xf>
    <xf numFmtId="0" fontId="47" fillId="0" borderId="0" xfId="0" applyFont="1" applyAlignment="1" applyProtection="1">
      <alignment horizontal="center" vertical="center" shrinkToFit="1"/>
      <protection locked="0"/>
    </xf>
    <xf numFmtId="182" fontId="21" fillId="0" borderId="48" xfId="43" applyNumberFormat="1" applyFont="1" applyBorder="1" applyAlignment="1">
      <alignment horizontal="center" vertical="center" shrinkToFit="1"/>
    </xf>
    <xf numFmtId="0" fontId="46" fillId="24" borderId="25" xfId="0" applyFont="1" applyFill="1" applyBorder="1" applyAlignment="1" applyProtection="1">
      <alignment horizontal="right" vertical="center" shrinkToFit="1"/>
      <protection locked="0"/>
    </xf>
    <xf numFmtId="181" fontId="21" fillId="24" borderId="25" xfId="0" applyNumberFormat="1" applyFont="1" applyFill="1" applyBorder="1" applyAlignment="1" applyProtection="1">
      <alignment horizontal="center" vertical="center" shrinkToFit="1"/>
      <protection locked="0"/>
    </xf>
    <xf numFmtId="0" fontId="21" fillId="24" borderId="25" xfId="0" applyFont="1" applyFill="1" applyBorder="1" applyAlignment="1" applyProtection="1">
      <alignment horizontal="left" vertical="center" shrinkToFit="1"/>
      <protection locked="0"/>
    </xf>
    <xf numFmtId="38" fontId="46" fillId="24" borderId="31" xfId="33" applyFont="1" applyFill="1" applyBorder="1" applyAlignment="1" applyProtection="1">
      <alignment horizontal="right" vertical="center" indent="1" shrinkToFi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182" fontId="21" fillId="0" borderId="23" xfId="43" applyNumberFormat="1" applyFont="1" applyBorder="1" applyAlignment="1">
      <alignment horizontal="center" vertical="center" shrinkToFit="1"/>
    </xf>
    <xf numFmtId="3" fontId="21" fillId="0" borderId="14" xfId="44" applyNumberFormat="1" applyFont="1" applyBorder="1" applyAlignment="1">
      <alignment horizontal="right" vertical="center" shrinkToFit="1"/>
    </xf>
    <xf numFmtId="3" fontId="21" fillId="0" borderId="16" xfId="44" applyNumberFormat="1" applyFont="1" applyBorder="1" applyAlignment="1">
      <alignment horizontal="left" vertical="center" shrinkToFit="1"/>
    </xf>
    <xf numFmtId="3" fontId="47" fillId="0" borderId="0" xfId="44" applyNumberFormat="1" applyFont="1" applyAlignment="1">
      <alignment horizontal="center" vertical="center"/>
    </xf>
    <xf numFmtId="3" fontId="21" fillId="0" borderId="0" xfId="44" applyNumberFormat="1" applyFont="1" applyAlignment="1">
      <alignment horizontal="right" vertical="center" shrinkToFit="1"/>
    </xf>
    <xf numFmtId="3" fontId="21" fillId="0" borderId="15" xfId="44" applyNumberFormat="1" applyFont="1" applyBorder="1" applyAlignment="1">
      <alignment horizontal="left" vertical="center" shrinkToFit="1"/>
    </xf>
    <xf numFmtId="0" fontId="47" fillId="0" borderId="0" xfId="44" applyFont="1" applyAlignment="1">
      <alignment horizontal="center" vertical="center"/>
    </xf>
    <xf numFmtId="0" fontId="47" fillId="0" borderId="0" xfId="44" applyFont="1" applyAlignment="1">
      <alignment horizontal="center" vertical="center" shrinkToFit="1"/>
    </xf>
    <xf numFmtId="182" fontId="21" fillId="0" borderId="47" xfId="43" quotePrefix="1" applyNumberFormat="1" applyFont="1" applyBorder="1" applyAlignment="1">
      <alignment horizontal="center" vertical="center" shrinkToFit="1"/>
    </xf>
    <xf numFmtId="3" fontId="47" fillId="0" borderId="0" xfId="0" applyNumberFormat="1" applyFont="1" applyAlignment="1" applyProtection="1">
      <alignment horizontal="center" vertical="center" wrapText="1"/>
      <protection locked="0"/>
    </xf>
    <xf numFmtId="182" fontId="21" fillId="0" borderId="46" xfId="43" quotePrefix="1" applyNumberFormat="1" applyFont="1" applyBorder="1" applyAlignment="1">
      <alignment horizontal="center" vertical="center" shrinkToFit="1"/>
    </xf>
    <xf numFmtId="0" fontId="41" fillId="0" borderId="66" xfId="44" applyFont="1" applyBorder="1">
      <alignment vertical="center"/>
    </xf>
    <xf numFmtId="0" fontId="41" fillId="0" borderId="14" xfId="44" applyFont="1" applyBorder="1">
      <alignment vertical="center"/>
    </xf>
    <xf numFmtId="0" fontId="41" fillId="0" borderId="16" xfId="44" applyFont="1" applyBorder="1">
      <alignment vertical="center"/>
    </xf>
    <xf numFmtId="0" fontId="41" fillId="0" borderId="27" xfId="44" applyFont="1" applyBorder="1">
      <alignment vertical="center"/>
    </xf>
    <xf numFmtId="176" fontId="47" fillId="0" borderId="0" xfId="43" applyNumberFormat="1" applyFont="1" applyProtection="1">
      <alignment vertical="center"/>
      <protection locked="0"/>
    </xf>
    <xf numFmtId="0" fontId="21" fillId="0" borderId="32" xfId="43" applyFont="1" applyBorder="1">
      <alignment vertical="center"/>
    </xf>
    <xf numFmtId="0" fontId="21" fillId="0" borderId="19" xfId="43" applyFont="1" applyBorder="1">
      <alignment vertical="center"/>
    </xf>
    <xf numFmtId="182" fontId="21" fillId="0" borderId="48" xfId="43" quotePrefix="1" applyNumberFormat="1" applyFont="1" applyBorder="1" applyAlignment="1">
      <alignment horizontal="center" vertical="center" shrinkToFit="1"/>
    </xf>
    <xf numFmtId="181" fontId="21" fillId="0" borderId="48" xfId="43" applyNumberFormat="1" applyFont="1" applyBorder="1" applyAlignment="1">
      <alignment horizontal="right" vertical="center" shrinkToFit="1"/>
    </xf>
    <xf numFmtId="182" fontId="21" fillId="0" borderId="24" xfId="0" applyNumberFormat="1" applyFont="1" applyBorder="1" applyAlignment="1">
      <alignment horizontal="center" vertical="center" shrinkToFit="1"/>
    </xf>
    <xf numFmtId="181" fontId="21" fillId="0" borderId="21" xfId="0" applyNumberFormat="1" applyFont="1" applyBorder="1" applyAlignment="1">
      <alignment horizontal="right" vertical="center" shrinkToFit="1"/>
    </xf>
    <xf numFmtId="176" fontId="47" fillId="0" borderId="0" xfId="44" applyNumberFormat="1" applyFont="1" applyAlignment="1">
      <alignment horizontal="center" vertical="center"/>
    </xf>
    <xf numFmtId="0" fontId="48" fillId="0" borderId="67" xfId="44" applyFont="1" applyBorder="1" applyAlignment="1">
      <alignment horizontal="right" vertical="center" shrinkToFit="1"/>
    </xf>
    <xf numFmtId="0" fontId="21" fillId="0" borderId="11" xfId="43" applyFont="1" applyBorder="1" applyAlignment="1">
      <alignment vertical="center" shrinkToFit="1"/>
    </xf>
    <xf numFmtId="0" fontId="21" fillId="0" borderId="10" xfId="43" applyFont="1" applyBorder="1" applyAlignment="1">
      <alignment vertical="center" shrinkToFit="1"/>
    </xf>
    <xf numFmtId="0" fontId="21" fillId="0" borderId="19" xfId="43" applyFont="1" applyBorder="1" applyAlignment="1">
      <alignment vertical="center" shrinkToFit="1"/>
    </xf>
    <xf numFmtId="182" fontId="21" fillId="0" borderId="22" xfId="43" applyNumberFormat="1" applyFont="1" applyBorder="1" applyAlignment="1">
      <alignment horizontal="center" vertical="center" shrinkToFit="1"/>
    </xf>
    <xf numFmtId="176" fontId="21" fillId="0" borderId="0" xfId="43" applyNumberFormat="1" applyFont="1" applyAlignment="1" applyProtection="1">
      <alignment horizontal="right" vertical="center" shrinkToFit="1"/>
      <protection locked="0"/>
    </xf>
    <xf numFmtId="181" fontId="21" fillId="0" borderId="0" xfId="43" applyNumberFormat="1" applyFont="1" applyAlignment="1" applyProtection="1">
      <alignment horizontal="right" vertical="center" shrinkToFit="1"/>
      <protection locked="0"/>
    </xf>
    <xf numFmtId="176" fontId="21" fillId="0" borderId="15" xfId="43" applyNumberFormat="1" applyFont="1" applyBorder="1" applyAlignment="1" applyProtection="1">
      <alignment horizontal="left" vertical="center" shrinkToFit="1"/>
      <protection locked="0"/>
    </xf>
    <xf numFmtId="38" fontId="21" fillId="0" borderId="30" xfId="33" applyFont="1" applyFill="1" applyBorder="1" applyAlignment="1" applyProtection="1">
      <alignment horizontal="right" vertical="center" indent="1" shrinkToFit="1"/>
      <protection locked="0"/>
    </xf>
    <xf numFmtId="176" fontId="47" fillId="0" borderId="0" xfId="43" applyNumberFormat="1" applyFont="1" applyAlignment="1" applyProtection="1">
      <alignment horizontal="center" vertical="center"/>
      <protection locked="0"/>
    </xf>
    <xf numFmtId="38" fontId="21" fillId="0" borderId="0" xfId="33" applyFont="1" applyFill="1" applyBorder="1" applyAlignment="1" applyProtection="1">
      <alignment horizontal="right" vertical="center" shrinkToFit="1"/>
      <protection locked="0"/>
    </xf>
    <xf numFmtId="181" fontId="21" fillId="0" borderId="0" xfId="33" applyNumberFormat="1" applyFont="1" applyFill="1" applyBorder="1" applyAlignment="1" applyProtection="1">
      <alignment horizontal="right" vertical="center" shrinkToFit="1"/>
      <protection locked="0"/>
    </xf>
    <xf numFmtId="38" fontId="21" fillId="0" borderId="15" xfId="33" applyFont="1" applyFill="1" applyBorder="1" applyAlignment="1" applyProtection="1">
      <alignment horizontal="left" vertical="center" shrinkToFit="1"/>
      <protection locked="0"/>
    </xf>
    <xf numFmtId="38" fontId="47" fillId="0" borderId="0" xfId="33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right" vertical="center" shrinkToFit="1"/>
      <protection locked="0"/>
    </xf>
    <xf numFmtId="181" fontId="21" fillId="0" borderId="0" xfId="0" applyNumberFormat="1" applyFont="1" applyAlignment="1" applyProtection="1">
      <alignment horizontal="right" vertical="center" shrinkToFit="1"/>
      <protection locked="0"/>
    </xf>
    <xf numFmtId="0" fontId="21" fillId="0" borderId="15" xfId="0" applyFont="1" applyBorder="1" applyAlignment="1" applyProtection="1">
      <alignment horizontal="left" vertical="center" shrinkToFit="1"/>
      <protection locked="0"/>
    </xf>
    <xf numFmtId="181" fontId="21" fillId="0" borderId="48" xfId="43" quotePrefix="1" applyNumberFormat="1" applyFont="1" applyBorder="1" applyAlignment="1">
      <alignment horizontal="right" vertical="center" shrinkToFit="1"/>
    </xf>
    <xf numFmtId="182" fontId="21" fillId="0" borderId="24" xfId="43" quotePrefix="1" applyNumberFormat="1" applyFont="1" applyBorder="1" applyAlignment="1">
      <alignment horizontal="center" vertical="center" shrinkToFit="1"/>
    </xf>
    <xf numFmtId="181" fontId="21" fillId="0" borderId="21" xfId="43" quotePrefix="1" applyNumberFormat="1" applyFont="1" applyBorder="1" applyAlignment="1">
      <alignment horizontal="right" vertical="center" shrinkToFit="1"/>
    </xf>
    <xf numFmtId="182" fontId="21" fillId="0" borderId="24" xfId="43" applyNumberFormat="1" applyFont="1" applyBorder="1" applyAlignment="1">
      <alignment horizontal="center" vertical="center" shrinkToFit="1"/>
    </xf>
    <xf numFmtId="181" fontId="21" fillId="0" borderId="46" xfId="43" quotePrefix="1" applyNumberFormat="1" applyFont="1" applyBorder="1" applyAlignment="1">
      <alignment horizontal="right" vertical="center" shrinkToFit="1"/>
    </xf>
    <xf numFmtId="182" fontId="21" fillId="0" borderId="23" xfId="43" quotePrefix="1" applyNumberFormat="1" applyFont="1" applyBorder="1" applyAlignment="1">
      <alignment horizontal="center" vertical="center" shrinkToFit="1"/>
    </xf>
    <xf numFmtId="181" fontId="21" fillId="0" borderId="13" xfId="43" quotePrefix="1" applyNumberFormat="1" applyFont="1" applyBorder="1" applyAlignment="1">
      <alignment horizontal="right" vertical="center" shrinkToFit="1"/>
    </xf>
    <xf numFmtId="181" fontId="21" fillId="0" borderId="47" xfId="43" quotePrefix="1" applyNumberFormat="1" applyFont="1" applyBorder="1" applyAlignment="1">
      <alignment horizontal="right" vertical="center" shrinkToFit="1"/>
    </xf>
    <xf numFmtId="182" fontId="21" fillId="0" borderId="22" xfId="43" quotePrefix="1" applyNumberFormat="1" applyFont="1" applyBorder="1" applyAlignment="1">
      <alignment horizontal="center" vertical="center" shrinkToFit="1"/>
    </xf>
    <xf numFmtId="181" fontId="21" fillId="0" borderId="12" xfId="43" quotePrefix="1" applyNumberFormat="1" applyFont="1" applyBorder="1" applyAlignment="1">
      <alignment horizontal="right" vertical="center" shrinkToFit="1"/>
    </xf>
    <xf numFmtId="181" fontId="21" fillId="0" borderId="13" xfId="43" applyNumberFormat="1" applyFont="1" applyBorder="1" applyAlignment="1">
      <alignment horizontal="right" vertical="center" shrinkToFit="1"/>
    </xf>
    <xf numFmtId="181" fontId="21" fillId="0" borderId="12" xfId="43" applyNumberFormat="1" applyFont="1" applyBorder="1" applyAlignment="1">
      <alignment horizontal="right" vertical="center" shrinkToFit="1"/>
    </xf>
    <xf numFmtId="181" fontId="21" fillId="0" borderId="21" xfId="43" applyNumberFormat="1" applyFont="1" applyBorder="1" applyAlignment="1">
      <alignment horizontal="right" vertical="center" shrinkToFit="1"/>
    </xf>
    <xf numFmtId="0" fontId="21" fillId="0" borderId="45" xfId="43" applyFont="1" applyBorder="1">
      <alignment vertical="center"/>
    </xf>
    <xf numFmtId="0" fontId="21" fillId="0" borderId="25" xfId="43" applyFont="1" applyBorder="1">
      <alignment vertical="center"/>
    </xf>
    <xf numFmtId="182" fontId="21" fillId="0" borderId="25" xfId="43" applyNumberFormat="1" applyFont="1" applyBorder="1" applyAlignment="1">
      <alignment horizontal="center" vertical="center" shrinkToFit="1"/>
    </xf>
    <xf numFmtId="181" fontId="21" fillId="0" borderId="25" xfId="43" applyNumberFormat="1" applyFont="1" applyBorder="1" applyAlignment="1">
      <alignment horizontal="right" vertical="center" shrinkToFit="1"/>
    </xf>
    <xf numFmtId="0" fontId="46" fillId="0" borderId="25" xfId="0" applyFont="1" applyBorder="1" applyAlignment="1" applyProtection="1">
      <alignment horizontal="right" vertical="center" shrinkToFit="1"/>
      <protection locked="0"/>
    </xf>
    <xf numFmtId="181" fontId="21" fillId="0" borderId="25" xfId="0" applyNumberFormat="1" applyFont="1" applyBorder="1" applyAlignment="1" applyProtection="1">
      <alignment horizontal="center" vertical="center" shrinkToFit="1"/>
      <protection locked="0"/>
    </xf>
    <xf numFmtId="0" fontId="21" fillId="0" borderId="25" xfId="0" applyFont="1" applyBorder="1" applyAlignment="1" applyProtection="1">
      <alignment horizontal="left" vertical="center" shrinkToFit="1"/>
      <protection locked="0"/>
    </xf>
    <xf numFmtId="38" fontId="46" fillId="0" borderId="31" xfId="33" applyFont="1" applyFill="1" applyBorder="1" applyAlignment="1" applyProtection="1">
      <alignment horizontal="right" vertical="center" indent="1" shrinkToFit="1"/>
      <protection locked="0"/>
    </xf>
    <xf numFmtId="0" fontId="21" fillId="25" borderId="70" xfId="43" applyFont="1" applyFill="1" applyBorder="1" applyAlignment="1">
      <alignment horizontal="center" vertical="center"/>
    </xf>
    <xf numFmtId="0" fontId="21" fillId="25" borderId="71" xfId="43" applyFont="1" applyFill="1" applyBorder="1" applyAlignment="1">
      <alignment horizontal="center" vertical="center"/>
    </xf>
    <xf numFmtId="181" fontId="21" fillId="25" borderId="72" xfId="43" applyNumberFormat="1" applyFont="1" applyFill="1" applyBorder="1" applyAlignment="1">
      <alignment horizontal="right" vertical="center" shrinkToFit="1"/>
    </xf>
    <xf numFmtId="0" fontId="21" fillId="25" borderId="70" xfId="43" applyFont="1" applyFill="1" applyBorder="1">
      <alignment vertical="center"/>
    </xf>
    <xf numFmtId="0" fontId="21" fillId="25" borderId="71" xfId="43" applyFont="1" applyFill="1" applyBorder="1">
      <alignment vertical="center"/>
    </xf>
    <xf numFmtId="0" fontId="21" fillId="25" borderId="72" xfId="43" applyFont="1" applyFill="1" applyBorder="1">
      <alignment vertical="center"/>
    </xf>
    <xf numFmtId="178" fontId="21" fillId="25" borderId="73" xfId="43" applyNumberFormat="1" applyFont="1" applyFill="1" applyBorder="1">
      <alignment vertical="center"/>
    </xf>
    <xf numFmtId="178" fontId="21" fillId="25" borderId="74" xfId="43" applyNumberFormat="1" applyFont="1" applyFill="1" applyBorder="1">
      <alignment vertical="center"/>
    </xf>
    <xf numFmtId="181" fontId="21" fillId="25" borderId="75" xfId="43" applyNumberFormat="1" applyFont="1" applyFill="1" applyBorder="1" applyAlignment="1">
      <alignment horizontal="right" vertical="center" shrinkToFit="1"/>
    </xf>
    <xf numFmtId="176" fontId="21" fillId="25" borderId="76" xfId="43" applyNumberFormat="1" applyFont="1" applyFill="1" applyBorder="1" applyAlignment="1" applyProtection="1">
      <alignment horizontal="right" vertical="center" shrinkToFit="1"/>
      <protection locked="0"/>
    </xf>
    <xf numFmtId="176" fontId="21" fillId="25" borderId="71" xfId="43" applyNumberFormat="1" applyFont="1" applyFill="1" applyBorder="1" applyProtection="1">
      <alignment vertical="center"/>
      <protection locked="0"/>
    </xf>
    <xf numFmtId="176" fontId="21" fillId="25" borderId="77" xfId="43" applyNumberFormat="1" applyFont="1" applyFill="1" applyBorder="1" applyProtection="1">
      <alignment vertical="center"/>
      <protection locked="0"/>
    </xf>
    <xf numFmtId="38" fontId="21" fillId="25" borderId="78" xfId="33" applyFont="1" applyFill="1" applyBorder="1" applyAlignment="1" applyProtection="1">
      <alignment horizontal="right" vertical="center" indent="1" shrinkToFit="1"/>
      <protection locked="0"/>
    </xf>
    <xf numFmtId="0" fontId="50" fillId="0" borderId="0" xfId="43" applyFont="1" applyAlignment="1">
      <alignment horizontal="center" vertical="center"/>
    </xf>
    <xf numFmtId="0" fontId="21" fillId="0" borderId="0" xfId="43" applyFont="1">
      <alignment vertical="center"/>
    </xf>
    <xf numFmtId="0" fontId="21" fillId="0" borderId="0" xfId="43" applyFont="1" applyAlignment="1">
      <alignment horizontal="center" vertical="center"/>
    </xf>
    <xf numFmtId="179" fontId="21" fillId="0" borderId="0" xfId="43" applyNumberFormat="1" applyFont="1">
      <alignment vertical="center"/>
    </xf>
    <xf numFmtId="176" fontId="47" fillId="0" borderId="0" xfId="43" applyNumberFormat="1" applyFont="1">
      <alignment vertical="center"/>
    </xf>
    <xf numFmtId="0" fontId="21" fillId="0" borderId="0" xfId="43" applyFont="1" applyAlignment="1">
      <alignment horizontal="right" vertical="center"/>
    </xf>
    <xf numFmtId="0" fontId="21" fillId="0" borderId="0" xfId="0" applyFont="1">
      <alignment vertical="center"/>
    </xf>
    <xf numFmtId="0" fontId="41" fillId="0" borderId="0" xfId="44" applyFont="1" applyAlignment="1">
      <alignment horizontal="center" vertical="center"/>
    </xf>
    <xf numFmtId="0" fontId="51" fillId="0" borderId="0" xfId="44" applyFont="1">
      <alignment vertical="center"/>
    </xf>
    <xf numFmtId="38" fontId="41" fillId="0" borderId="0" xfId="33" applyFont="1" applyFill="1">
      <alignment vertical="center"/>
    </xf>
    <xf numFmtId="0" fontId="52" fillId="0" borderId="0" xfId="44" applyFont="1">
      <alignment vertical="center"/>
    </xf>
    <xf numFmtId="178" fontId="21" fillId="25" borderId="72" xfId="43" applyNumberFormat="1" applyFont="1" applyFill="1" applyBorder="1" applyAlignment="1">
      <alignment vertical="center" shrinkToFit="1"/>
    </xf>
    <xf numFmtId="185" fontId="41" fillId="0" borderId="0" xfId="44" applyNumberFormat="1" applyFont="1">
      <alignment vertical="center"/>
    </xf>
    <xf numFmtId="0" fontId="53" fillId="0" borderId="0" xfId="44" applyFont="1" applyAlignment="1">
      <alignment horizontal="right" vertical="center"/>
    </xf>
    <xf numFmtId="185" fontId="53" fillId="0" borderId="0" xfId="44" applyNumberFormat="1" applyFont="1">
      <alignment vertical="center"/>
    </xf>
    <xf numFmtId="0" fontId="0" fillId="0" borderId="65" xfId="48" applyFont="1" applyFill="1" applyBorder="1">
      <alignment vertical="center"/>
    </xf>
    <xf numFmtId="0" fontId="0" fillId="0" borderId="65" xfId="48" applyFont="1" applyBorder="1">
      <alignment vertical="center"/>
    </xf>
    <xf numFmtId="49" fontId="21" fillId="0" borderId="17" xfId="0" applyNumberFormat="1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40" fillId="0" borderId="0" xfId="43" applyFont="1">
      <alignment vertical="center"/>
    </xf>
    <xf numFmtId="0" fontId="31" fillId="0" borderId="45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shrinkToFit="1"/>
    </xf>
    <xf numFmtId="0" fontId="0" fillId="0" borderId="0" xfId="48" applyFont="1" applyBorder="1">
      <alignment vertical="center"/>
    </xf>
    <xf numFmtId="0" fontId="31" fillId="0" borderId="97" xfId="0" applyFont="1" applyBorder="1">
      <alignment vertical="center"/>
    </xf>
    <xf numFmtId="0" fontId="31" fillId="0" borderId="14" xfId="0" applyFont="1" applyBorder="1">
      <alignment vertical="center"/>
    </xf>
    <xf numFmtId="0" fontId="31" fillId="0" borderId="16" xfId="0" applyFont="1" applyBorder="1">
      <alignment vertical="center"/>
    </xf>
    <xf numFmtId="0" fontId="31" fillId="0" borderId="14" xfId="0" applyFont="1" applyBorder="1" applyAlignment="1">
      <alignment horizontal="center" vertical="center"/>
    </xf>
    <xf numFmtId="0" fontId="31" fillId="0" borderId="98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7" fillId="0" borderId="100" xfId="0" applyFont="1" applyBorder="1" applyAlignment="1">
      <alignment horizontal="center" vertical="center" wrapText="1"/>
    </xf>
    <xf numFmtId="0" fontId="27" fillId="0" borderId="101" xfId="0" applyFont="1" applyBorder="1">
      <alignment vertical="center"/>
    </xf>
    <xf numFmtId="0" fontId="27" fillId="0" borderId="30" xfId="0" applyFont="1" applyBorder="1">
      <alignment vertical="center"/>
    </xf>
    <xf numFmtId="184" fontId="27" fillId="0" borderId="102" xfId="0" applyNumberFormat="1" applyFont="1" applyBorder="1" applyAlignment="1">
      <alignment horizontal="right" vertical="center" indent="1"/>
    </xf>
    <xf numFmtId="176" fontId="27" fillId="0" borderId="103" xfId="0" applyNumberFormat="1" applyFont="1" applyBorder="1">
      <alignment vertical="center"/>
    </xf>
    <xf numFmtId="184" fontId="27" fillId="0" borderId="104" xfId="0" applyNumberFormat="1" applyFont="1" applyBorder="1" applyAlignment="1">
      <alignment horizontal="right" vertical="center" indent="1"/>
    </xf>
    <xf numFmtId="176" fontId="27" fillId="0" borderId="105" xfId="0" applyNumberFormat="1" applyFont="1" applyBorder="1">
      <alignment vertical="center"/>
    </xf>
    <xf numFmtId="176" fontId="27" fillId="0" borderId="0" xfId="0" applyNumberFormat="1" applyFont="1">
      <alignment vertical="center"/>
    </xf>
    <xf numFmtId="0" fontId="31" fillId="0" borderId="57" xfId="0" applyFont="1" applyBorder="1">
      <alignment vertical="center"/>
    </xf>
    <xf numFmtId="0" fontId="31" fillId="0" borderId="57" xfId="0" applyFont="1" applyBorder="1" applyAlignment="1">
      <alignment horizontal="center" vertical="center"/>
    </xf>
    <xf numFmtId="0" fontId="27" fillId="0" borderId="57" xfId="0" applyFont="1" applyBorder="1">
      <alignment vertical="center"/>
    </xf>
    <xf numFmtId="181" fontId="21" fillId="0" borderId="93" xfId="0" applyNumberFormat="1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190" fontId="31" fillId="0" borderId="0" xfId="0" applyNumberFormat="1" applyFont="1" applyAlignment="1">
      <alignment horizontal="center" vertical="center" shrinkToFit="1"/>
    </xf>
    <xf numFmtId="181" fontId="21" fillId="0" borderId="14" xfId="43" applyNumberFormat="1" applyFont="1" applyBorder="1" applyAlignment="1">
      <alignment horizontal="right" vertical="center" shrinkToFit="1"/>
    </xf>
    <xf numFmtId="181" fontId="21" fillId="0" borderId="44" xfId="43" applyNumberFormat="1" applyFont="1" applyBorder="1" applyAlignment="1">
      <alignment horizontal="right" vertical="center" shrinkToFit="1"/>
    </xf>
    <xf numFmtId="184" fontId="26" fillId="0" borderId="38" xfId="42" applyNumberFormat="1" applyFont="1" applyBorder="1">
      <alignment vertical="center"/>
    </xf>
    <xf numFmtId="184" fontId="26" fillId="0" borderId="39" xfId="42" applyNumberFormat="1" applyFont="1" applyBorder="1">
      <alignment vertical="center"/>
    </xf>
    <xf numFmtId="184" fontId="26" fillId="0" borderId="42" xfId="42" applyNumberFormat="1" applyFont="1" applyBorder="1">
      <alignment vertical="center"/>
    </xf>
    <xf numFmtId="184" fontId="26" fillId="0" borderId="35" xfId="42" applyNumberFormat="1" applyFont="1" applyBorder="1" applyAlignment="1">
      <alignment horizontal="right" vertical="center"/>
    </xf>
    <xf numFmtId="0" fontId="55" fillId="0" borderId="0" xfId="42" applyFont="1">
      <alignment vertical="center"/>
    </xf>
    <xf numFmtId="0" fontId="23" fillId="0" borderId="0" xfId="42" applyFont="1" applyAlignment="1">
      <alignment horizontal="left" vertical="center"/>
    </xf>
    <xf numFmtId="0" fontId="56" fillId="0" borderId="0" xfId="42" applyFont="1" applyAlignment="1">
      <alignment horizontal="left" vertical="center"/>
    </xf>
    <xf numFmtId="0" fontId="57" fillId="0" borderId="0" xfId="42" applyFont="1">
      <alignment vertical="center"/>
    </xf>
    <xf numFmtId="57" fontId="57" fillId="0" borderId="0" xfId="42" applyNumberFormat="1" applyFont="1">
      <alignment vertical="center"/>
    </xf>
    <xf numFmtId="0" fontId="55" fillId="0" borderId="0" xfId="42" applyFont="1" applyAlignment="1">
      <alignment horizontal="left" vertical="center"/>
    </xf>
    <xf numFmtId="0" fontId="1" fillId="0" borderId="0" xfId="42" applyFont="1">
      <alignment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8" fillId="0" borderId="0" xfId="42" applyFont="1">
      <alignment vertical="center"/>
    </xf>
    <xf numFmtId="0" fontId="35" fillId="0" borderId="0" xfId="46" applyFont="1" applyAlignment="1">
      <alignment horizontal="right"/>
    </xf>
    <xf numFmtId="56" fontId="27" fillId="0" borderId="0" xfId="42" applyNumberFormat="1" applyFont="1">
      <alignment vertical="center"/>
    </xf>
    <xf numFmtId="0" fontId="54" fillId="0" borderId="0" xfId="42" applyFont="1">
      <alignment vertical="center"/>
    </xf>
    <xf numFmtId="190" fontId="25" fillId="0" borderId="0" xfId="42" applyNumberFormat="1" applyFont="1" applyAlignment="1">
      <alignment horizontal="center" vertical="center"/>
    </xf>
    <xf numFmtId="0" fontId="25" fillId="0" borderId="0" xfId="42" applyFont="1">
      <alignment vertical="center"/>
    </xf>
    <xf numFmtId="0" fontId="37" fillId="0" borderId="0" xfId="42" applyFont="1">
      <alignment vertical="center"/>
    </xf>
    <xf numFmtId="0" fontId="35" fillId="0" borderId="0" xfId="42" applyFont="1">
      <alignment vertical="center"/>
    </xf>
    <xf numFmtId="0" fontId="25" fillId="0" borderId="33" xfId="42" applyFont="1" applyBorder="1">
      <alignment vertical="center"/>
    </xf>
    <xf numFmtId="0" fontId="58" fillId="0" borderId="0" xfId="42" applyFont="1">
      <alignment vertical="center"/>
    </xf>
    <xf numFmtId="0" fontId="58" fillId="0" borderId="0" xfId="42" applyFont="1" applyAlignment="1">
      <alignment horizontal="center" vertical="center"/>
    </xf>
    <xf numFmtId="0" fontId="31" fillId="0" borderId="0" xfId="42" quotePrefix="1" applyFont="1" applyAlignment="1">
      <alignment horizontal="center" vertical="center"/>
    </xf>
    <xf numFmtId="0" fontId="22" fillId="0" borderId="0" xfId="42" applyFont="1">
      <alignment vertical="center"/>
    </xf>
    <xf numFmtId="177" fontId="1" fillId="0" borderId="0" xfId="46" applyNumberFormat="1"/>
    <xf numFmtId="0" fontId="24" fillId="0" borderId="0" xfId="42" applyFont="1">
      <alignment vertical="center"/>
    </xf>
    <xf numFmtId="0" fontId="26" fillId="0" borderId="11" xfId="42" applyFont="1" applyBorder="1" applyAlignment="1">
      <alignment horizontal="center" vertical="center"/>
    </xf>
    <xf numFmtId="0" fontId="26" fillId="0" borderId="34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6" xfId="42" applyFont="1" applyBorder="1" applyAlignment="1">
      <alignment horizontal="center" vertical="center"/>
    </xf>
    <xf numFmtId="0" fontId="27" fillId="0" borderId="35" xfId="42" applyFont="1" applyBorder="1" applyAlignment="1">
      <alignment horizontal="left" vertical="center"/>
    </xf>
    <xf numFmtId="0" fontId="26" fillId="0" borderId="25" xfId="42" applyFont="1" applyBorder="1" applyAlignment="1">
      <alignment horizontal="center" vertical="center"/>
    </xf>
    <xf numFmtId="0" fontId="1" fillId="0" borderId="0" xfId="42" applyFont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4" fillId="0" borderId="0" xfId="42" applyFont="1" applyAlignment="1">
      <alignment horizontal="left"/>
    </xf>
    <xf numFmtId="0" fontId="26" fillId="0" borderId="10" xfId="42" applyFont="1" applyBorder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6" fillId="0" borderId="15" xfId="42" applyFont="1" applyBorder="1" applyAlignment="1">
      <alignment horizontal="center" vertical="center"/>
    </xf>
    <xf numFmtId="0" fontId="26" fillId="0" borderId="19" xfId="42" applyFont="1" applyBorder="1" applyAlignment="1">
      <alignment horizontal="center" vertical="center"/>
    </xf>
    <xf numFmtId="0" fontId="26" fillId="0" borderId="36" xfId="42" applyFont="1" applyBorder="1" applyAlignment="1">
      <alignment horizontal="center" vertical="center"/>
    </xf>
    <xf numFmtId="0" fontId="26" fillId="0" borderId="33" xfId="42" applyFont="1" applyBorder="1" applyAlignment="1">
      <alignment horizontal="center" vertical="center"/>
    </xf>
    <xf numFmtId="0" fontId="26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center" vertical="center" wrapText="1"/>
    </xf>
    <xf numFmtId="0" fontId="28" fillId="0" borderId="39" xfId="42" applyFont="1" applyBorder="1" applyAlignment="1">
      <alignment horizontal="center" vertical="center"/>
    </xf>
    <xf numFmtId="0" fontId="28" fillId="0" borderId="43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/>
    </xf>
    <xf numFmtId="0" fontId="28" fillId="0" borderId="79" xfId="42" applyFont="1" applyBorder="1" applyAlignment="1">
      <alignment horizontal="center" vertical="center"/>
    </xf>
    <xf numFmtId="0" fontId="28" fillId="0" borderId="80" xfId="42" applyFont="1" applyBorder="1" applyAlignment="1">
      <alignment horizontal="center" vertical="center"/>
    </xf>
    <xf numFmtId="187" fontId="26" fillId="0" borderId="41" xfId="42" applyNumberFormat="1" applyFont="1" applyBorder="1" applyAlignment="1">
      <alignment horizontal="distributed" vertical="center" shrinkToFit="1"/>
    </xf>
    <xf numFmtId="180" fontId="26" fillId="0" borderId="41" xfId="42" applyNumberFormat="1" applyFont="1" applyBorder="1" applyAlignment="1">
      <alignment horizontal="center" vertical="center" shrinkToFit="1"/>
    </xf>
    <xf numFmtId="186" fontId="26" fillId="0" borderId="35" xfId="42" applyNumberFormat="1" applyFont="1" applyBorder="1" applyAlignment="1">
      <alignment horizontal="center" vertical="center" shrinkToFit="1"/>
    </xf>
    <xf numFmtId="20" fontId="26" fillId="0" borderId="35" xfId="42" applyNumberFormat="1" applyFont="1" applyBorder="1" applyAlignment="1">
      <alignment vertical="center" shrinkToFit="1"/>
    </xf>
    <xf numFmtId="0" fontId="26" fillId="0" borderId="25" xfId="42" applyFont="1" applyBorder="1" applyAlignment="1">
      <alignment horizontal="center" vertical="center" shrinkToFit="1"/>
    </xf>
    <xf numFmtId="20" fontId="26" fillId="0" borderId="42" xfId="42" applyNumberFormat="1" applyFont="1" applyBorder="1" applyAlignment="1">
      <alignment horizontal="center" vertical="center" shrinkToFit="1"/>
    </xf>
    <xf numFmtId="0" fontId="26" fillId="0" borderId="35" xfId="42" applyFont="1" applyBorder="1" applyAlignment="1">
      <alignment horizontal="center" vertical="center" shrinkToFit="1"/>
    </xf>
    <xf numFmtId="0" fontId="26" fillId="0" borderId="41" xfId="42" applyFont="1" applyBorder="1" applyAlignment="1">
      <alignment horizontal="center" vertical="center" shrinkToFit="1"/>
    </xf>
    <xf numFmtId="0" fontId="26" fillId="0" borderId="0" xfId="42" applyFont="1" applyAlignment="1">
      <alignment vertical="center" shrinkToFit="1"/>
    </xf>
    <xf numFmtId="183" fontId="26" fillId="0" borderId="41" xfId="42" applyNumberFormat="1" applyFont="1" applyBorder="1" applyAlignment="1">
      <alignment horizontal="right" vertical="center" shrinkToFit="1"/>
    </xf>
    <xf numFmtId="183" fontId="26" fillId="0" borderId="41" xfId="46" applyNumberFormat="1" applyFont="1" applyBorder="1" applyAlignment="1">
      <alignment horizontal="right" vertical="center" shrinkToFit="1"/>
    </xf>
    <xf numFmtId="183" fontId="26" fillId="0" borderId="35" xfId="46" applyNumberFormat="1" applyFont="1" applyBorder="1" applyAlignment="1">
      <alignment horizontal="right" vertical="center" shrinkToFit="1"/>
    </xf>
    <xf numFmtId="184" fontId="26" fillId="0" borderId="43" xfId="42" applyNumberFormat="1" applyFont="1" applyBorder="1">
      <alignment vertical="center"/>
    </xf>
    <xf numFmtId="184" fontId="26" fillId="0" borderId="25" xfId="42" applyNumberFormat="1" applyFont="1" applyBorder="1">
      <alignment vertical="center"/>
    </xf>
    <xf numFmtId="184" fontId="34" fillId="0" borderId="81" xfId="42" applyNumberFormat="1" applyFont="1" applyBorder="1" applyAlignment="1">
      <alignment vertical="center" shrinkToFit="1"/>
    </xf>
    <xf numFmtId="184" fontId="34" fillId="0" borderId="82" xfId="42" applyNumberFormat="1" applyFont="1" applyBorder="1" applyAlignment="1">
      <alignment vertical="center" shrinkToFit="1"/>
    </xf>
    <xf numFmtId="184" fontId="28" fillId="0" borderId="0" xfId="42" applyNumberFormat="1" applyFont="1">
      <alignment vertical="center"/>
    </xf>
    <xf numFmtId="56" fontId="1" fillId="0" borderId="0" xfId="42" applyNumberFormat="1" applyFont="1" applyAlignment="1"/>
    <xf numFmtId="56" fontId="1" fillId="0" borderId="0" xfId="46" applyNumberFormat="1" applyAlignment="1">
      <alignment horizontal="center"/>
    </xf>
    <xf numFmtId="184" fontId="26" fillId="0" borderId="40" xfId="42" applyNumberFormat="1" applyFont="1" applyBorder="1">
      <alignment vertical="center"/>
    </xf>
    <xf numFmtId="0" fontId="26" fillId="0" borderId="35" xfId="42" applyFont="1" applyBorder="1" applyAlignment="1">
      <alignment vertical="center" shrinkToFit="1"/>
    </xf>
    <xf numFmtId="0" fontId="26" fillId="0" borderId="42" xfId="42" applyFont="1" applyBorder="1" applyAlignment="1">
      <alignment horizontal="center" vertical="center" shrinkToFit="1"/>
    </xf>
    <xf numFmtId="0" fontId="27" fillId="0" borderId="25" xfId="42" applyFont="1" applyBorder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7" fillId="0" borderId="34" xfId="42" applyFont="1" applyBorder="1" applyAlignment="1">
      <alignment horizontal="center" vertical="center"/>
    </xf>
    <xf numFmtId="0" fontId="27" fillId="0" borderId="16" xfId="42" applyFont="1" applyBorder="1" applyAlignment="1">
      <alignment horizontal="right" vertical="center"/>
    </xf>
    <xf numFmtId="0" fontId="26" fillId="0" borderId="83" xfId="42" applyFont="1" applyBorder="1" applyAlignment="1">
      <alignment horizontal="center" vertical="center"/>
    </xf>
    <xf numFmtId="0" fontId="26" fillId="0" borderId="89" xfId="42" applyFont="1" applyBorder="1" applyAlignment="1">
      <alignment horizontal="center" vertical="center"/>
    </xf>
    <xf numFmtId="0" fontId="26" fillId="0" borderId="85" xfId="42" applyFont="1" applyBorder="1" applyAlignment="1">
      <alignment horizontal="center" vertical="center"/>
    </xf>
    <xf numFmtId="0" fontId="26" fillId="0" borderId="91" xfId="42" applyFont="1" applyBorder="1" applyAlignment="1">
      <alignment horizontal="center" vertical="center"/>
    </xf>
    <xf numFmtId="0" fontId="27" fillId="0" borderId="83" xfId="42" applyFont="1" applyBorder="1" applyAlignment="1">
      <alignment horizontal="center" vertical="center"/>
    </xf>
    <xf numFmtId="0" fontId="27" fillId="0" borderId="85" xfId="42" applyFont="1" applyBorder="1" applyAlignment="1">
      <alignment horizontal="center" vertical="center"/>
    </xf>
    <xf numFmtId="0" fontId="27" fillId="0" borderId="91" xfId="42" applyFont="1" applyBorder="1" applyAlignment="1">
      <alignment horizontal="center" vertical="center"/>
    </xf>
    <xf numFmtId="0" fontId="27" fillId="0" borderId="84" xfId="42" applyFont="1" applyBorder="1" applyAlignment="1">
      <alignment horizontal="center" vertical="center"/>
    </xf>
    <xf numFmtId="0" fontId="27" fillId="0" borderId="36" xfId="42" applyFont="1" applyBorder="1" applyAlignment="1">
      <alignment horizontal="center" vertical="center"/>
    </xf>
    <xf numFmtId="0" fontId="27" fillId="0" borderId="37" xfId="42" applyFont="1" applyBorder="1" applyAlignment="1">
      <alignment horizontal="center" vertical="center"/>
    </xf>
    <xf numFmtId="0" fontId="34" fillId="0" borderId="0" xfId="42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28" fillId="0" borderId="0" xfId="42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7" fillId="0" borderId="0" xfId="42" applyFont="1" applyAlignment="1">
      <alignment horizontal="right" vertical="center"/>
    </xf>
    <xf numFmtId="0" fontId="37" fillId="0" borderId="0" xfId="42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1" fillId="0" borderId="0" xfId="42" applyFont="1" applyAlignment="1">
      <alignment vertical="top"/>
    </xf>
    <xf numFmtId="184" fontId="26" fillId="0" borderId="35" xfId="42" applyNumberFormat="1" applyFont="1" applyBorder="1">
      <alignment vertical="center"/>
    </xf>
    <xf numFmtId="56" fontId="1" fillId="0" borderId="0" xfId="42" applyNumberFormat="1" applyFont="1" applyAlignment="1">
      <alignment horizontal="right"/>
    </xf>
    <xf numFmtId="56" fontId="1" fillId="0" borderId="0" xfId="46" applyNumberFormat="1" applyAlignment="1">
      <alignment horizontal="right"/>
    </xf>
    <xf numFmtId="188" fontId="26" fillId="0" borderId="41" xfId="42" applyNumberFormat="1" applyFont="1" applyBorder="1" applyAlignment="1">
      <alignment horizontal="distributed" vertical="center" shrinkToFit="1"/>
    </xf>
    <xf numFmtId="20" fontId="26" fillId="0" borderId="35" xfId="45" applyNumberFormat="1" applyFont="1" applyBorder="1" applyAlignment="1">
      <alignment vertical="center" shrinkToFit="1"/>
    </xf>
    <xf numFmtId="0" fontId="26" fillId="0" borderId="25" xfId="45" applyFont="1" applyBorder="1" applyAlignment="1">
      <alignment horizontal="center" vertical="center" shrinkToFit="1"/>
    </xf>
    <xf numFmtId="20" fontId="26" fillId="0" borderId="42" xfId="45" applyNumberFormat="1" applyFont="1" applyBorder="1" applyAlignment="1">
      <alignment vertical="center" shrinkToFit="1"/>
    </xf>
    <xf numFmtId="20" fontId="26" fillId="0" borderId="42" xfId="42" applyNumberFormat="1" applyFont="1" applyBorder="1" applyAlignment="1">
      <alignment vertical="center" shrinkToFit="1"/>
    </xf>
    <xf numFmtId="20" fontId="26" fillId="0" borderId="34" xfId="45" applyNumberFormat="1" applyFont="1" applyBorder="1" applyAlignment="1">
      <alignment vertical="center" shrinkToFit="1"/>
    </xf>
    <xf numFmtId="0" fontId="26" fillId="0" borderId="14" xfId="45" applyFont="1" applyBorder="1" applyAlignment="1">
      <alignment horizontal="center" vertical="center" shrinkToFit="1"/>
    </xf>
    <xf numFmtId="20" fontId="26" fillId="0" borderId="16" xfId="45" applyNumberFormat="1" applyFont="1" applyBorder="1" applyAlignment="1">
      <alignment vertical="center" shrinkToFit="1"/>
    </xf>
    <xf numFmtId="58" fontId="26" fillId="0" borderId="35" xfId="42" applyNumberFormat="1" applyFont="1" applyBorder="1" applyAlignment="1">
      <alignment horizontal="right" vertical="center" shrinkToFit="1"/>
    </xf>
    <xf numFmtId="0" fontId="26" fillId="0" borderId="25" xfId="42" applyFont="1" applyBorder="1" applyAlignment="1">
      <alignment vertical="center" shrinkToFit="1"/>
    </xf>
    <xf numFmtId="0" fontId="26" fillId="0" borderId="42" xfId="42" applyFont="1" applyBorder="1" applyAlignment="1">
      <alignment vertical="center" shrinkToFit="1"/>
    </xf>
    <xf numFmtId="189" fontId="26" fillId="0" borderId="41" xfId="42" applyNumberFormat="1" applyFont="1" applyBorder="1" applyAlignment="1">
      <alignment horizontal="centerContinuous" vertical="center" shrinkToFit="1"/>
    </xf>
    <xf numFmtId="0" fontId="26" fillId="0" borderId="41" xfId="42" applyFont="1" applyBorder="1" applyAlignment="1">
      <alignment horizontal="center" vertical="center"/>
    </xf>
    <xf numFmtId="58" fontId="26" fillId="0" borderId="41" xfId="42" applyNumberFormat="1" applyFont="1" applyBorder="1" applyAlignment="1">
      <alignment horizontal="center" vertical="center" shrinkToFit="1"/>
    </xf>
    <xf numFmtId="58" fontId="26" fillId="0" borderId="35" xfId="42" applyNumberFormat="1" applyFont="1" applyBorder="1" applyAlignment="1">
      <alignment horizontal="center" vertical="center"/>
    </xf>
    <xf numFmtId="0" fontId="26" fillId="0" borderId="35" xfId="42" applyFont="1" applyBorder="1">
      <alignment vertical="center"/>
    </xf>
    <xf numFmtId="0" fontId="26" fillId="0" borderId="42" xfId="42" applyFont="1" applyBorder="1">
      <alignment vertical="center"/>
    </xf>
    <xf numFmtId="0" fontId="27" fillId="0" borderId="35" xfId="42" applyFont="1" applyBorder="1">
      <alignment vertical="center"/>
    </xf>
    <xf numFmtId="0" fontId="27" fillId="0" borderId="42" xfId="42" applyFont="1" applyBorder="1" applyAlignment="1">
      <alignment horizontal="right" vertical="center"/>
    </xf>
    <xf numFmtId="0" fontId="26" fillId="0" borderId="0" xfId="42" applyFont="1">
      <alignment vertical="center"/>
    </xf>
    <xf numFmtId="0" fontId="35" fillId="0" borderId="0" xfId="42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4" fillId="0" borderId="0" xfId="42" applyFont="1">
      <alignment vertical="center"/>
    </xf>
    <xf numFmtId="0" fontId="29" fillId="0" borderId="0" xfId="42" applyFont="1">
      <alignment vertical="center"/>
    </xf>
    <xf numFmtId="0" fontId="31" fillId="0" borderId="0" xfId="42" applyFont="1">
      <alignment vertical="center"/>
    </xf>
    <xf numFmtId="0" fontId="27" fillId="0" borderId="0" xfId="42" applyFont="1" applyAlignment="1">
      <alignment vertical="top"/>
    </xf>
    <xf numFmtId="0" fontId="27" fillId="0" borderId="0" xfId="42" applyFont="1" applyAlignment="1">
      <alignment horizontal="left" vertical="center"/>
    </xf>
    <xf numFmtId="0" fontId="31" fillId="0" borderId="0" xfId="42" applyFont="1" applyAlignment="1">
      <alignment horizontal="center" vertical="center"/>
    </xf>
    <xf numFmtId="0" fontId="31" fillId="0" borderId="0" xfId="42" applyFont="1" applyAlignment="1">
      <alignment horizontal="right" vertical="center"/>
    </xf>
    <xf numFmtId="0" fontId="31" fillId="0" borderId="0" xfId="42" quotePrefix="1" applyFont="1">
      <alignment vertical="center"/>
    </xf>
    <xf numFmtId="0" fontId="30" fillId="0" borderId="0" xfId="42" applyFont="1">
      <alignment vertical="center"/>
    </xf>
    <xf numFmtId="0" fontId="30" fillId="0" borderId="0" xfId="42" applyFont="1" applyAlignment="1">
      <alignment horizontal="center" vertical="center"/>
    </xf>
    <xf numFmtId="0" fontId="20" fillId="0" borderId="0" xfId="42" applyFont="1">
      <alignment vertical="center"/>
    </xf>
    <xf numFmtId="0" fontId="20" fillId="0" borderId="0" xfId="42" applyFont="1" applyAlignment="1">
      <alignment horizontal="center" vertical="center"/>
    </xf>
    <xf numFmtId="0" fontId="1" fillId="0" borderId="0" xfId="42" applyFont="1" applyAlignment="1">
      <alignment horizontal="left" vertical="center"/>
    </xf>
    <xf numFmtId="0" fontId="32" fillId="0" borderId="0" xfId="42" applyFont="1">
      <alignment vertical="center"/>
    </xf>
    <xf numFmtId="0" fontId="24" fillId="0" borderId="0" xfId="42" applyFont="1" applyAlignment="1">
      <alignment horizontal="center" vertical="center"/>
    </xf>
    <xf numFmtId="58" fontId="24" fillId="0" borderId="0" xfId="42" applyNumberFormat="1" applyFont="1">
      <alignment vertical="center"/>
    </xf>
    <xf numFmtId="58" fontId="24" fillId="0" borderId="0" xfId="42" applyNumberFormat="1" applyFont="1" applyAlignment="1">
      <alignment horizontal="center" vertical="center"/>
    </xf>
    <xf numFmtId="20" fontId="24" fillId="0" borderId="0" xfId="42" applyNumberFormat="1" applyFont="1">
      <alignment vertical="center"/>
    </xf>
    <xf numFmtId="58" fontId="24" fillId="0" borderId="0" xfId="45" applyNumberFormat="1" applyFont="1" applyAlignment="1">
      <alignment horizontal="right" vertical="center"/>
    </xf>
    <xf numFmtId="20" fontId="24" fillId="0" borderId="0" xfId="45" applyNumberFormat="1" applyFont="1">
      <alignment vertical="center"/>
    </xf>
    <xf numFmtId="0" fontId="24" fillId="0" borderId="0" xfId="45" applyFont="1" applyAlignment="1">
      <alignment horizontal="center" vertical="center"/>
    </xf>
    <xf numFmtId="58" fontId="24" fillId="0" borderId="0" xfId="42" applyNumberFormat="1" applyFont="1" applyAlignment="1">
      <alignment horizontal="right" vertical="center"/>
    </xf>
    <xf numFmtId="187" fontId="26" fillId="26" borderId="41" xfId="42" applyNumberFormat="1" applyFont="1" applyFill="1" applyBorder="1" applyAlignment="1">
      <alignment horizontal="distributed" vertical="center" shrinkToFit="1"/>
    </xf>
    <xf numFmtId="180" fontId="26" fillId="26" borderId="41" xfId="42" applyNumberFormat="1" applyFont="1" applyFill="1" applyBorder="1" applyAlignment="1">
      <alignment horizontal="center" vertical="center" shrinkToFit="1"/>
    </xf>
    <xf numFmtId="186" fontId="26" fillId="26" borderId="35" xfId="42" applyNumberFormat="1" applyFont="1" applyFill="1" applyBorder="1" applyAlignment="1">
      <alignment horizontal="center" vertical="center" shrinkToFit="1"/>
    </xf>
    <xf numFmtId="20" fontId="26" fillId="26" borderId="35" xfId="42" applyNumberFormat="1" applyFont="1" applyFill="1" applyBorder="1" applyAlignment="1">
      <alignment vertical="center" shrinkToFit="1"/>
    </xf>
    <xf numFmtId="0" fontId="26" fillId="26" borderId="25" xfId="42" applyFont="1" applyFill="1" applyBorder="1" applyAlignment="1">
      <alignment horizontal="center" vertical="center" shrinkToFit="1"/>
    </xf>
    <xf numFmtId="20" fontId="26" fillId="26" borderId="42" xfId="42" applyNumberFormat="1" applyFont="1" applyFill="1" applyBorder="1" applyAlignment="1">
      <alignment horizontal="center" vertical="center" shrinkToFit="1"/>
    </xf>
    <xf numFmtId="0" fontId="26" fillId="26" borderId="35" xfId="42" applyFont="1" applyFill="1" applyBorder="1" applyAlignment="1">
      <alignment horizontal="center" vertical="center" shrinkToFit="1"/>
    </xf>
    <xf numFmtId="0" fontId="26" fillId="26" borderId="41" xfId="42" applyFont="1" applyFill="1" applyBorder="1" applyAlignment="1">
      <alignment horizontal="center" vertical="center" shrinkToFit="1"/>
    </xf>
    <xf numFmtId="189" fontId="26" fillId="26" borderId="41" xfId="42" applyNumberFormat="1" applyFont="1" applyFill="1" applyBorder="1" applyAlignment="1">
      <alignment horizontal="centerContinuous" vertical="center" shrinkToFit="1"/>
    </xf>
    <xf numFmtId="20" fontId="26" fillId="26" borderId="35" xfId="45" applyNumberFormat="1" applyFont="1" applyFill="1" applyBorder="1" applyAlignment="1">
      <alignment vertical="center" shrinkToFit="1"/>
    </xf>
    <xf numFmtId="0" fontId="26" fillId="26" borderId="25" xfId="45" applyFont="1" applyFill="1" applyBorder="1" applyAlignment="1">
      <alignment horizontal="center" vertical="center" shrinkToFit="1"/>
    </xf>
    <xf numFmtId="0" fontId="26" fillId="26" borderId="42" xfId="42" applyFont="1" applyFill="1" applyBorder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21" fillId="0" borderId="65" xfId="0" applyFont="1" applyBorder="1">
      <alignment vertical="center"/>
    </xf>
    <xf numFmtId="0" fontId="21" fillId="0" borderId="65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 wrapText="1"/>
    </xf>
    <xf numFmtId="0" fontId="1" fillId="0" borderId="65" xfId="48" applyFont="1" applyFill="1" applyBorder="1">
      <alignment vertical="center"/>
    </xf>
    <xf numFmtId="0" fontId="0" fillId="0" borderId="99" xfId="0" applyBorder="1" applyAlignment="1">
      <alignment horizontal="center" vertical="center"/>
    </xf>
    <xf numFmtId="0" fontId="60" fillId="0" borderId="0" xfId="0" applyFont="1">
      <alignment vertical="center"/>
    </xf>
    <xf numFmtId="0" fontId="27" fillId="0" borderId="33" xfId="42" applyFont="1" applyBorder="1" applyAlignment="1">
      <alignment horizontal="center" vertical="center"/>
    </xf>
    <xf numFmtId="0" fontId="27" fillId="0" borderId="49" xfId="42" applyFont="1" applyBorder="1" applyAlignment="1">
      <alignment horizontal="center" vertical="center"/>
    </xf>
    <xf numFmtId="0" fontId="27" fillId="0" borderId="15" xfId="42" applyFont="1" applyBorder="1" applyAlignment="1">
      <alignment horizontal="right" vertical="center"/>
    </xf>
    <xf numFmtId="0" fontId="26" fillId="0" borderId="106" xfId="42" applyFont="1" applyBorder="1" applyAlignment="1">
      <alignment horizontal="center" vertical="center"/>
    </xf>
    <xf numFmtId="0" fontId="26" fillId="0" borderId="107" xfId="42" applyFont="1" applyBorder="1" applyAlignment="1">
      <alignment horizontal="center" vertical="center"/>
    </xf>
    <xf numFmtId="0" fontId="26" fillId="0" borderId="57" xfId="42" applyFont="1" applyBorder="1" applyAlignment="1">
      <alignment horizontal="center" vertical="center"/>
    </xf>
    <xf numFmtId="0" fontId="26" fillId="0" borderId="95" xfId="42" applyFont="1" applyBorder="1" applyAlignment="1">
      <alignment horizontal="center" vertical="center"/>
    </xf>
    <xf numFmtId="0" fontId="26" fillId="0" borderId="108" xfId="42" applyFont="1" applyBorder="1" applyAlignment="1">
      <alignment horizontal="center" vertical="center"/>
    </xf>
    <xf numFmtId="0" fontId="27" fillId="0" borderId="57" xfId="42" applyFont="1" applyBorder="1">
      <alignment vertical="center"/>
    </xf>
    <xf numFmtId="0" fontId="26" fillId="0" borderId="110" xfId="42" applyFont="1" applyBorder="1" applyAlignment="1">
      <alignment horizontal="center" vertical="center" wrapText="1"/>
    </xf>
    <xf numFmtId="0" fontId="26" fillId="0" borderId="28" xfId="42" applyFont="1" applyBorder="1" applyAlignment="1">
      <alignment horizontal="center" vertical="center"/>
    </xf>
    <xf numFmtId="0" fontId="26" fillId="0" borderId="29" xfId="42" applyFont="1" applyBorder="1" applyAlignment="1">
      <alignment horizontal="center" vertical="center" wrapText="1"/>
    </xf>
    <xf numFmtId="0" fontId="26" fillId="0" borderId="32" xfId="42" applyFont="1" applyBorder="1" applyAlignment="1">
      <alignment horizontal="center" vertical="center"/>
    </xf>
    <xf numFmtId="0" fontId="26" fillId="0" borderId="111" xfId="42" applyFont="1" applyBorder="1" applyAlignment="1">
      <alignment horizontal="center" vertical="center" wrapText="1"/>
    </xf>
    <xf numFmtId="187" fontId="26" fillId="0" borderId="102" xfId="42" applyNumberFormat="1" applyFont="1" applyBorder="1" applyAlignment="1">
      <alignment horizontal="distributed" vertical="center" shrinkToFit="1"/>
    </xf>
    <xf numFmtId="183" fontId="26" fillId="0" borderId="103" xfId="46" applyNumberFormat="1" applyFont="1" applyBorder="1" applyAlignment="1">
      <alignment horizontal="right" vertical="center" shrinkToFit="1"/>
    </xf>
    <xf numFmtId="187" fontId="26" fillId="26" borderId="102" xfId="42" applyNumberFormat="1" applyFont="1" applyFill="1" applyBorder="1" applyAlignment="1">
      <alignment horizontal="distributed" vertical="center" shrinkToFit="1"/>
    </xf>
    <xf numFmtId="0" fontId="26" fillId="0" borderId="104" xfId="42" applyFont="1" applyBorder="1" applyAlignment="1">
      <alignment horizontal="center" vertical="center" shrinkToFit="1"/>
    </xf>
    <xf numFmtId="180" fontId="26" fillId="0" borderId="112" xfId="42" applyNumberFormat="1" applyFont="1" applyBorder="1" applyAlignment="1">
      <alignment horizontal="center" vertical="center" shrinkToFit="1"/>
    </xf>
    <xf numFmtId="0" fontId="26" fillId="0" borderId="112" xfId="42" applyFont="1" applyBorder="1" applyAlignment="1">
      <alignment horizontal="center" vertical="center" shrinkToFit="1"/>
    </xf>
    <xf numFmtId="0" fontId="26" fillId="0" borderId="113" xfId="42" applyFont="1" applyBorder="1" applyAlignment="1">
      <alignment vertical="center" shrinkToFit="1"/>
    </xf>
    <xf numFmtId="0" fontId="26" fillId="0" borderId="114" xfId="42" applyFont="1" applyBorder="1" applyAlignment="1">
      <alignment horizontal="center" vertical="center" shrinkToFit="1"/>
    </xf>
    <xf numFmtId="0" fontId="26" fillId="0" borderId="115" xfId="42" applyFont="1" applyBorder="1" applyAlignment="1">
      <alignment horizontal="center" vertical="center" shrinkToFit="1"/>
    </xf>
    <xf numFmtId="0" fontId="1" fillId="0" borderId="71" xfId="42" applyFont="1" applyBorder="1">
      <alignment vertical="center"/>
    </xf>
    <xf numFmtId="188" fontId="26" fillId="0" borderId="102" xfId="42" applyNumberFormat="1" applyFont="1" applyBorder="1" applyAlignment="1">
      <alignment horizontal="distributed" vertical="center" shrinkToFit="1"/>
    </xf>
    <xf numFmtId="189" fontId="26" fillId="0" borderId="102" xfId="42" applyNumberFormat="1" applyFont="1" applyBorder="1" applyAlignment="1">
      <alignment horizontal="centerContinuous" vertical="center" shrinkToFit="1"/>
    </xf>
    <xf numFmtId="189" fontId="26" fillId="26" borderId="102" xfId="42" applyNumberFormat="1" applyFont="1" applyFill="1" applyBorder="1" applyAlignment="1">
      <alignment horizontal="centerContinuous" vertical="center" shrinkToFit="1"/>
    </xf>
    <xf numFmtId="0" fontId="26" fillId="0" borderId="104" xfId="42" applyFont="1" applyBorder="1" applyAlignment="1">
      <alignment horizontal="center" vertical="center"/>
    </xf>
    <xf numFmtId="58" fontId="26" fillId="0" borderId="112" xfId="42" applyNumberFormat="1" applyFont="1" applyBorder="1" applyAlignment="1">
      <alignment horizontal="center" vertical="center" shrinkToFit="1"/>
    </xf>
    <xf numFmtId="58" fontId="26" fillId="0" borderId="113" xfId="42" applyNumberFormat="1" applyFont="1" applyBorder="1" applyAlignment="1">
      <alignment horizontal="center" vertical="center"/>
    </xf>
    <xf numFmtId="0" fontId="26" fillId="0" borderId="113" xfId="42" applyFont="1" applyBorder="1">
      <alignment vertical="center"/>
    </xf>
    <xf numFmtId="0" fontId="26" fillId="0" borderId="114" xfId="42" applyFont="1" applyBorder="1" applyAlignment="1">
      <alignment horizontal="center" vertical="center"/>
    </xf>
    <xf numFmtId="0" fontId="26" fillId="0" borderId="115" xfId="42" applyFont="1" applyBorder="1">
      <alignment vertical="center"/>
    </xf>
    <xf numFmtId="0" fontId="26" fillId="0" borderId="112" xfId="42" applyFont="1" applyBorder="1" applyAlignment="1">
      <alignment horizontal="center" vertical="center"/>
    </xf>
    <xf numFmtId="191" fontId="56" fillId="0" borderId="0" xfId="42" applyNumberFormat="1" applyFont="1" applyAlignment="1">
      <alignment horizontal="center" vertical="center" shrinkToFit="1"/>
    </xf>
    <xf numFmtId="0" fontId="27" fillId="0" borderId="53" xfId="42" applyFont="1" applyBorder="1" applyAlignment="1">
      <alignment horizontal="center" vertical="center" shrinkToFit="1"/>
    </xf>
    <xf numFmtId="0" fontId="27" fillId="0" borderId="54" xfId="42" applyFont="1" applyBorder="1" applyAlignment="1">
      <alignment horizontal="center" vertical="center" shrinkToFit="1"/>
    </xf>
    <xf numFmtId="0" fontId="27" fillId="0" borderId="109" xfId="42" applyFont="1" applyBorder="1" applyAlignment="1">
      <alignment horizontal="center" vertical="center" shrinkToFit="1"/>
    </xf>
    <xf numFmtId="0" fontId="26" fillId="0" borderId="108" xfId="42" applyFont="1" applyBorder="1" applyAlignment="1">
      <alignment horizontal="center" vertical="center" wrapText="1"/>
    </xf>
    <xf numFmtId="0" fontId="26" fillId="0" borderId="10" xfId="42" applyFont="1" applyBorder="1" applyAlignment="1">
      <alignment horizontal="center" vertical="center" wrapText="1"/>
    </xf>
    <xf numFmtId="0" fontId="26" fillId="0" borderId="19" xfId="42" applyFont="1" applyBorder="1" applyAlignment="1">
      <alignment horizontal="center" vertical="center" wrapText="1"/>
    </xf>
    <xf numFmtId="0" fontId="26" fillId="0" borderId="19" xfId="42" applyFont="1" applyBorder="1" applyAlignment="1">
      <alignment horizontal="center" vertical="center"/>
    </xf>
    <xf numFmtId="0" fontId="26" fillId="0" borderId="49" xfId="42" applyFont="1" applyBorder="1" applyAlignment="1">
      <alignment horizontal="center" vertical="center" wrapText="1"/>
    </xf>
    <xf numFmtId="0" fontId="26" fillId="0" borderId="36" xfId="42" applyFont="1" applyBorder="1" applyAlignment="1">
      <alignment horizontal="center" vertical="center" wrapText="1"/>
    </xf>
    <xf numFmtId="0" fontId="26" fillId="0" borderId="11" xfId="42" applyFont="1" applyBorder="1" applyAlignment="1">
      <alignment horizontal="center" vertical="center" textRotation="255" wrapText="1" shrinkToFit="1"/>
    </xf>
    <xf numFmtId="0" fontId="26" fillId="0" borderId="19" xfId="42" applyFont="1" applyBorder="1" applyAlignment="1">
      <alignment horizontal="center" vertical="center" textRotation="255" wrapText="1" shrinkToFit="1"/>
    </xf>
    <xf numFmtId="0" fontId="27" fillId="0" borderId="113" xfId="42" applyFont="1" applyBorder="1" applyAlignment="1">
      <alignment horizontal="center" vertical="center"/>
    </xf>
    <xf numFmtId="0" fontId="27" fillId="0" borderId="114" xfId="42" applyFont="1" applyBorder="1" applyAlignment="1">
      <alignment horizontal="center" vertical="center"/>
    </xf>
    <xf numFmtId="0" fontId="27" fillId="0" borderId="116" xfId="42" applyFont="1" applyBorder="1" applyAlignment="1">
      <alignment horizontal="center" vertical="center"/>
    </xf>
    <xf numFmtId="0" fontId="26" fillId="0" borderId="49" xfId="42" applyFont="1" applyBorder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6" fillId="0" borderId="11" xfId="42" applyFont="1" applyBorder="1" applyAlignment="1">
      <alignment horizontal="center" vertical="center" textRotation="255" shrinkToFit="1"/>
    </xf>
    <xf numFmtId="0" fontId="26" fillId="0" borderId="19" xfId="42" applyFont="1" applyBorder="1" applyAlignment="1">
      <alignment horizontal="center" vertical="center" textRotation="255" shrinkToFit="1"/>
    </xf>
    <xf numFmtId="0" fontId="31" fillId="0" borderId="0" xfId="42" applyFont="1" applyAlignment="1">
      <alignment horizontal="distributed" vertical="center" justifyLastLine="1"/>
    </xf>
    <xf numFmtId="0" fontId="1" fillId="0" borderId="0" xfId="46" applyAlignment="1">
      <alignment horizontal="center" vertical="center" shrinkToFit="1"/>
    </xf>
    <xf numFmtId="0" fontId="27" fillId="0" borderId="35" xfId="42" applyFont="1" applyBorder="1" applyAlignment="1">
      <alignment horizontal="center" vertical="center"/>
    </xf>
    <xf numFmtId="0" fontId="27" fillId="0" borderId="25" xfId="42" applyFont="1" applyBorder="1" applyAlignment="1">
      <alignment horizontal="center" vertical="center"/>
    </xf>
    <xf numFmtId="0" fontId="26" fillId="0" borderId="35" xfId="42" applyFont="1" applyBorder="1" applyAlignment="1">
      <alignment horizontal="center" vertical="center"/>
    </xf>
    <xf numFmtId="0" fontId="26" fillId="0" borderId="42" xfId="42" applyFont="1" applyBorder="1" applyAlignment="1">
      <alignment horizontal="center" vertical="center"/>
    </xf>
    <xf numFmtId="0" fontId="26" fillId="0" borderId="25" xfId="42" applyFont="1" applyBorder="1" applyAlignment="1">
      <alignment horizontal="center" vertical="center"/>
    </xf>
    <xf numFmtId="0" fontId="28" fillId="0" borderId="34" xfId="42" applyFont="1" applyBorder="1" applyAlignment="1">
      <alignment horizontal="center" vertical="center" wrapText="1" shrinkToFit="1"/>
    </xf>
    <xf numFmtId="0" fontId="28" fillId="0" borderId="16" xfId="42" applyFont="1" applyBorder="1" applyAlignment="1">
      <alignment horizontal="center" vertical="center" shrinkToFit="1"/>
    </xf>
    <xf numFmtId="0" fontId="28" fillId="0" borderId="36" xfId="42" applyFont="1" applyBorder="1" applyAlignment="1">
      <alignment horizontal="center" vertical="center" shrinkToFit="1"/>
    </xf>
    <xf numFmtId="0" fontId="28" fillId="0" borderId="37" xfId="42" applyFont="1" applyBorder="1" applyAlignment="1">
      <alignment horizontal="center" vertical="center" shrinkToFit="1"/>
    </xf>
    <xf numFmtId="0" fontId="26" fillId="0" borderId="11" xfId="42" applyFont="1" applyBorder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49" xfId="42" applyFont="1" applyBorder="1" applyAlignment="1">
      <alignment horizontal="center" vertical="center" shrinkToFit="1"/>
    </xf>
    <xf numFmtId="0" fontId="28" fillId="0" borderId="15" xfId="42" applyFont="1" applyBorder="1" applyAlignment="1">
      <alignment horizontal="center" vertical="center" shrinkToFit="1"/>
    </xf>
    <xf numFmtId="0" fontId="28" fillId="0" borderId="34" xfId="42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184" fontId="34" fillId="0" borderId="35" xfId="42" applyNumberFormat="1" applyFont="1" applyBorder="1" applyAlignment="1">
      <alignment horizontal="right" vertical="center" indent="1" shrinkToFit="1"/>
    </xf>
    <xf numFmtId="184" fontId="34" fillId="0" borderId="42" xfId="0" applyNumberFormat="1" applyFont="1" applyBorder="1" applyAlignment="1">
      <alignment horizontal="right" vertical="center" indent="1" shrinkToFit="1"/>
    </xf>
    <xf numFmtId="0" fontId="27" fillId="0" borderId="14" xfId="42" applyFont="1" applyBorder="1" applyAlignment="1">
      <alignment horizontal="center" vertical="center"/>
    </xf>
    <xf numFmtId="0" fontId="37" fillId="0" borderId="35" xfId="42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27" fillId="0" borderId="35" xfId="42" applyFont="1" applyBorder="1" applyAlignment="1">
      <alignment horizontal="center" vertical="center" shrinkToFit="1"/>
    </xf>
    <xf numFmtId="0" fontId="27" fillId="0" borderId="25" xfId="42" applyFont="1" applyBorder="1" applyAlignment="1">
      <alignment horizontal="center" vertical="center" shrinkToFit="1"/>
    </xf>
    <xf numFmtId="0" fontId="27" fillId="0" borderId="42" xfId="42" applyFont="1" applyBorder="1" applyAlignment="1">
      <alignment horizontal="center" vertical="center" shrinkToFit="1"/>
    </xf>
    <xf numFmtId="0" fontId="28" fillId="0" borderId="35" xfId="42" applyFont="1" applyBorder="1" applyAlignment="1">
      <alignment horizontal="center" vertical="center" wrapText="1"/>
    </xf>
    <xf numFmtId="0" fontId="28" fillId="0" borderId="42" xfId="42" applyFont="1" applyBorder="1" applyAlignment="1">
      <alignment horizontal="center" vertical="center" wrapText="1"/>
    </xf>
    <xf numFmtId="0" fontId="26" fillId="0" borderId="86" xfId="42" applyFont="1" applyBorder="1" applyAlignment="1">
      <alignment horizontal="center" vertical="center"/>
    </xf>
    <xf numFmtId="0" fontId="26" fillId="0" borderId="90" xfId="42" applyFont="1" applyBorder="1" applyAlignment="1">
      <alignment horizontal="center" vertical="center"/>
    </xf>
    <xf numFmtId="0" fontId="26" fillId="0" borderId="88" xfId="42" applyFont="1" applyBorder="1" applyAlignment="1">
      <alignment horizontal="center" vertical="center"/>
    </xf>
    <xf numFmtId="0" fontId="26" fillId="0" borderId="92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 wrapText="1"/>
    </xf>
    <xf numFmtId="0" fontId="26" fillId="0" borderId="87" xfId="42" applyFont="1" applyBorder="1" applyAlignment="1">
      <alignment horizontal="center" vertical="center"/>
    </xf>
    <xf numFmtId="0" fontId="34" fillId="0" borderId="35" xfId="42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192" fontId="40" fillId="0" borderId="71" xfId="0" applyNumberFormat="1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0" fillId="0" borderId="71" xfId="0" applyFont="1" applyBorder="1">
      <alignment vertical="center"/>
    </xf>
    <xf numFmtId="0" fontId="21" fillId="25" borderId="53" xfId="43" applyFont="1" applyFill="1" applyBorder="1" applyAlignment="1">
      <alignment horizontal="center"/>
    </xf>
    <xf numFmtId="0" fontId="21" fillId="25" borderId="54" xfId="43" applyFont="1" applyFill="1" applyBorder="1" applyAlignment="1">
      <alignment horizontal="center"/>
    </xf>
    <xf numFmtId="0" fontId="21" fillId="25" borderId="54" xfId="0" applyFont="1" applyFill="1" applyBorder="1" applyAlignment="1">
      <alignment horizontal="center"/>
    </xf>
    <xf numFmtId="0" fontId="21" fillId="25" borderId="55" xfId="0" applyFont="1" applyFill="1" applyBorder="1" applyAlignment="1">
      <alignment horizontal="center"/>
    </xf>
    <xf numFmtId="0" fontId="21" fillId="25" borderId="56" xfId="43" applyFont="1" applyFill="1" applyBorder="1" applyAlignment="1" applyProtection="1">
      <alignment horizontal="center" shrinkToFit="1"/>
      <protection locked="0"/>
    </xf>
    <xf numFmtId="0" fontId="21" fillId="25" borderId="57" xfId="0" applyFont="1" applyFill="1" applyBorder="1" applyAlignment="1">
      <alignment horizontal="center" shrinkToFit="1"/>
    </xf>
    <xf numFmtId="0" fontId="21" fillId="25" borderId="58" xfId="0" applyFont="1" applyFill="1" applyBorder="1" applyAlignment="1">
      <alignment horizontal="center" shrinkToFit="1"/>
    </xf>
    <xf numFmtId="0" fontId="44" fillId="25" borderId="66" xfId="43" applyFont="1" applyFill="1" applyBorder="1" applyAlignment="1" applyProtection="1">
      <alignment horizontal="center" vertical="top" shrinkToFit="1"/>
      <protection locked="0"/>
    </xf>
    <xf numFmtId="0" fontId="44" fillId="25" borderId="14" xfId="0" applyFont="1" applyFill="1" applyBorder="1" applyAlignment="1">
      <alignment horizontal="center" vertical="top" shrinkToFit="1"/>
    </xf>
    <xf numFmtId="0" fontId="44" fillId="25" borderId="16" xfId="0" applyFont="1" applyFill="1" applyBorder="1" applyAlignment="1">
      <alignment horizontal="center" vertical="top" shrinkToFit="1"/>
    </xf>
    <xf numFmtId="0" fontId="21" fillId="25" borderId="34" xfId="44" applyFont="1" applyFill="1" applyBorder="1" applyAlignment="1">
      <alignment horizontal="center" vertical="top" shrinkToFit="1"/>
    </xf>
    <xf numFmtId="0" fontId="21" fillId="0" borderId="14" xfId="0" applyFont="1" applyBorder="1" applyAlignment="1">
      <alignment horizontal="center" vertical="top" shrinkToFit="1"/>
    </xf>
    <xf numFmtId="0" fontId="21" fillId="0" borderId="50" xfId="0" applyFont="1" applyBorder="1" applyAlignment="1">
      <alignment horizontal="center" vertical="top" shrinkToFit="1"/>
    </xf>
    <xf numFmtId="0" fontId="43" fillId="0" borderId="0" xfId="44" applyFont="1" applyAlignment="1">
      <alignment horizontal="center" vertical="center"/>
    </xf>
    <xf numFmtId="0" fontId="21" fillId="25" borderId="68" xfId="43" applyFont="1" applyFill="1" applyBorder="1" applyAlignment="1">
      <alignment horizontal="center" vertical="center"/>
    </xf>
    <xf numFmtId="0" fontId="21" fillId="25" borderId="69" xfId="43" applyFont="1" applyFill="1" applyBorder="1">
      <alignment vertical="center"/>
    </xf>
    <xf numFmtId="0" fontId="21" fillId="25" borderId="51" xfId="44" applyFont="1" applyFill="1" applyBorder="1" applyAlignment="1">
      <alignment horizontal="center" vertical="center" textRotation="255"/>
    </xf>
    <xf numFmtId="0" fontId="41" fillId="25" borderId="26" xfId="44" applyFont="1" applyFill="1" applyBorder="1" applyAlignment="1">
      <alignment horizontal="center" vertical="center" textRotation="255"/>
    </xf>
    <xf numFmtId="0" fontId="21" fillId="25" borderId="52" xfId="44" applyFont="1" applyFill="1" applyBorder="1" applyAlignment="1">
      <alignment horizontal="center" vertical="center"/>
    </xf>
    <xf numFmtId="0" fontId="41" fillId="25" borderId="11" xfId="44" applyFont="1" applyFill="1" applyBorder="1" applyAlignment="1">
      <alignment horizontal="center" vertical="center"/>
    </xf>
    <xf numFmtId="0" fontId="31" fillId="0" borderId="94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31" fillId="0" borderId="95" xfId="0" applyFont="1" applyBorder="1" applyAlignment="1">
      <alignment horizontal="center" vertical="center" shrinkToFit="1"/>
    </xf>
    <xf numFmtId="0" fontId="31" fillId="0" borderId="96" xfId="0" applyFont="1" applyBorder="1" applyAlignment="1">
      <alignment horizontal="center" vertical="center" shrinkToFit="1"/>
    </xf>
    <xf numFmtId="176" fontId="27" fillId="0" borderId="11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69" xfId="0" applyNumberFormat="1" applyBorder="1">
      <alignment vertical="center"/>
    </xf>
    <xf numFmtId="176" fontId="27" fillId="0" borderId="10" xfId="0" applyNumberFormat="1" applyFont="1" applyBorder="1">
      <alignment vertical="center"/>
    </xf>
    <xf numFmtId="176" fontId="27" fillId="0" borderId="69" xfId="0" applyNumberFormat="1" applyFont="1" applyBorder="1">
      <alignment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8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【市町村毎　集計】　審査案件集計表" xfId="43" xr:uid="{00000000-0005-0000-0000-00002B000000}"/>
    <cellStyle name="標準_100714　【調整データ】平成２２年度総合評価共同審査会日程表" xfId="44" xr:uid="{00000000-0005-0000-0000-00002C000000}"/>
    <cellStyle name="標準_N2 開催日程表（市町村） 2" xfId="45" xr:uid="{00000000-0005-0000-0000-00002D000000}"/>
    <cellStyle name="標準_N3 審査会エントリー日程（市町村）" xfId="46" xr:uid="{00000000-0005-0000-0000-00002E000000}"/>
    <cellStyle name="良い" xfId="47" builtinId="26" customBuiltin="1"/>
  </cellStyles>
  <dxfs count="0"/>
  <tableStyles count="0" defaultTableStyle="TableStyleMedium2" defaultPivotStyle="PivotStyleLight16"/>
  <colors>
    <mruColors>
      <color rgb="FFFCE4D6"/>
      <color rgb="FFCCFFCC"/>
      <color rgb="FFFF99FF"/>
      <color rgb="FFCCFFFF"/>
      <color rgb="FF66CCFF"/>
      <color rgb="FFBDD7EE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38100</xdr:rowOff>
    </xdr:from>
    <xdr:ext cx="184731" cy="264560"/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AB3FE017-E894-08F3-25F5-7028D2E5EAC0}"/>
            </a:ext>
          </a:extLst>
        </xdr:cNvPr>
        <xdr:cNvSpPr txBox="1"/>
      </xdr:nvSpPr>
      <xdr:spPr>
        <a:xfrm>
          <a:off x="119063" y="95035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45</xdr:col>
      <xdr:colOff>11906</xdr:colOff>
      <xdr:row>5</xdr:row>
      <xdr:rowOff>11905</xdr:rowOff>
    </xdr:from>
    <xdr:to>
      <xdr:col>47</xdr:col>
      <xdr:colOff>0</xdr:colOff>
      <xdr:row>24</xdr:row>
      <xdr:rowOff>269530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AD0A2D-B0D3-6B2C-FEBB-0FA416905E5A}"/>
            </a:ext>
          </a:extLst>
        </xdr:cNvPr>
        <xdr:cNvSpPr/>
      </xdr:nvSpPr>
      <xdr:spPr>
        <a:xfrm>
          <a:off x="22359937" y="1285874"/>
          <a:ext cx="988219" cy="5544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18</xdr:row>
      <xdr:rowOff>0</xdr:rowOff>
    </xdr:from>
    <xdr:to>
      <xdr:col>65</xdr:col>
      <xdr:colOff>71436</xdr:colOff>
      <xdr:row>23</xdr:row>
      <xdr:rowOff>119063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C907C4-C1D0-4895-B5FE-D59F08AD1B01}"/>
            </a:ext>
          </a:extLst>
        </xdr:cNvPr>
        <xdr:cNvSpPr txBox="1"/>
      </xdr:nvSpPr>
      <xdr:spPr>
        <a:xfrm>
          <a:off x="24586406" y="4643438"/>
          <a:ext cx="2071686" cy="148828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anchorCtr="1"/>
        <a:lstStyle/>
        <a:p>
          <a:r>
            <a:rPr kumimoji="1" lang="en-US" altLang="ja-JP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予　　定　</a:t>
          </a:r>
          <a:r>
            <a:rPr kumimoji="1" lang="en-US" altLang="ja-JP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</xdr:txBody>
    </xdr:sp>
    <xdr:clientData/>
  </xdr:twoCellAnchor>
  <xdr:twoCellAnchor editAs="oneCell">
    <xdr:from>
      <xdr:col>52</xdr:col>
      <xdr:colOff>154782</xdr:colOff>
      <xdr:row>50</xdr:row>
      <xdr:rowOff>214314</xdr:rowOff>
    </xdr:from>
    <xdr:to>
      <xdr:col>56</xdr:col>
      <xdr:colOff>2</xdr:colOff>
      <xdr:row>51</xdr:row>
      <xdr:rowOff>166688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6D53678-7321-F081-9955-1E5B55D78B3E}"/>
            </a:ext>
          </a:extLst>
        </xdr:cNvPr>
        <xdr:cNvSpPr txBox="1"/>
      </xdr:nvSpPr>
      <xdr:spPr>
        <a:xfrm>
          <a:off x="24574501" y="13025439"/>
          <a:ext cx="511970" cy="226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予定 １</a:t>
          </a:r>
        </a:p>
      </xdr:txBody>
    </xdr:sp>
    <xdr:clientData/>
  </xdr:twoCellAnchor>
  <xdr:oneCellAnchor>
    <xdr:from>
      <xdr:col>57</xdr:col>
      <xdr:colOff>71438</xdr:colOff>
      <xdr:row>16</xdr:row>
      <xdr:rowOff>95250</xdr:rowOff>
    </xdr:from>
    <xdr:ext cx="511970" cy="22621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3BDBBE-A02E-47D7-810A-865AC675A13F}"/>
            </a:ext>
          </a:extLst>
        </xdr:cNvPr>
        <xdr:cNvSpPr txBox="1"/>
      </xdr:nvSpPr>
      <xdr:spPr>
        <a:xfrm>
          <a:off x="24181594" y="4191000"/>
          <a:ext cx="511970" cy="226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予定 １</a:t>
          </a:r>
        </a:p>
      </xdr:txBody>
    </xdr:sp>
    <xdr:clientData/>
  </xdr:oneCellAnchor>
  <xdr:oneCellAnchor>
    <xdr:from>
      <xdr:col>57</xdr:col>
      <xdr:colOff>130970</xdr:colOff>
      <xdr:row>24</xdr:row>
      <xdr:rowOff>35716</xdr:rowOff>
    </xdr:from>
    <xdr:ext cx="511970" cy="22621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88388AA-99C8-4948-BCD7-C8C599FD06E8}"/>
            </a:ext>
          </a:extLst>
        </xdr:cNvPr>
        <xdr:cNvSpPr txBox="1"/>
      </xdr:nvSpPr>
      <xdr:spPr>
        <a:xfrm>
          <a:off x="25384126" y="6322216"/>
          <a:ext cx="511970" cy="226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予定 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57</xdr:col>
      <xdr:colOff>47625</xdr:colOff>
      <xdr:row>15</xdr:row>
      <xdr:rowOff>47625</xdr:rowOff>
    </xdr:from>
    <xdr:ext cx="511970" cy="22621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06F1B2-8369-4241-ADE9-DE416C8867C0}"/>
            </a:ext>
          </a:extLst>
        </xdr:cNvPr>
        <xdr:cNvSpPr txBox="1"/>
      </xdr:nvSpPr>
      <xdr:spPr>
        <a:xfrm>
          <a:off x="25300781" y="3869531"/>
          <a:ext cx="511970" cy="226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予定 １</a:t>
          </a:r>
        </a:p>
      </xdr:txBody>
    </xdr:sp>
    <xdr:clientData/>
  </xdr:oneCellAnchor>
  <xdr:oneCellAnchor>
    <xdr:from>
      <xdr:col>52</xdr:col>
      <xdr:colOff>107151</xdr:colOff>
      <xdr:row>49</xdr:row>
      <xdr:rowOff>23812</xdr:rowOff>
    </xdr:from>
    <xdr:ext cx="511970" cy="22621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79E4D9-E4A1-41CF-B4C8-1C8CAE461D6A}"/>
            </a:ext>
          </a:extLst>
        </xdr:cNvPr>
        <xdr:cNvSpPr txBox="1"/>
      </xdr:nvSpPr>
      <xdr:spPr>
        <a:xfrm>
          <a:off x="24526870" y="12561093"/>
          <a:ext cx="511970" cy="226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予定 １</a:t>
          </a:r>
        </a:p>
      </xdr:txBody>
    </xdr:sp>
    <xdr:clientData/>
  </xdr:oneCellAnchor>
  <xdr:twoCellAnchor editAs="oneCell">
    <xdr:from>
      <xdr:col>45</xdr:col>
      <xdr:colOff>0</xdr:colOff>
      <xdr:row>34</xdr:row>
      <xdr:rowOff>0</xdr:rowOff>
    </xdr:from>
    <xdr:to>
      <xdr:col>47</xdr:col>
      <xdr:colOff>5012</xdr:colOff>
      <xdr:row>56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85FB39D-BA44-4E80-92A6-4B87D5217834}"/>
            </a:ext>
          </a:extLst>
        </xdr:cNvPr>
        <xdr:cNvSpPr/>
      </xdr:nvSpPr>
      <xdr:spPr>
        <a:xfrm>
          <a:off x="24634031" y="8393906"/>
          <a:ext cx="1005137" cy="6060281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47624</xdr:colOff>
      <xdr:row>42</xdr:row>
      <xdr:rowOff>190500</xdr:rowOff>
    </xdr:from>
    <xdr:to>
      <xdr:col>77</xdr:col>
      <xdr:colOff>11904</xdr:colOff>
      <xdr:row>51</xdr:row>
      <xdr:rowOff>250032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BA2D37-19B1-4A9A-802F-732DEDE183C8}"/>
            </a:ext>
          </a:extLst>
        </xdr:cNvPr>
        <xdr:cNvSpPr txBox="1"/>
      </xdr:nvSpPr>
      <xdr:spPr>
        <a:xfrm>
          <a:off x="26217562" y="11084719"/>
          <a:ext cx="2964655" cy="25241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anchorCtr="1"/>
        <a:lstStyle/>
        <a:p>
          <a:r>
            <a:rPr kumimoji="1" lang="en-US" altLang="ja-JP" sz="18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8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メール形式</a:t>
          </a:r>
          <a:r>
            <a:rPr kumimoji="1" lang="en-US" altLang="ja-JP" sz="18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r>
            <a:rPr kumimoji="1" lang="ja-JP" altLang="en-US" sz="18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開催日は確定とします。</a:t>
          </a:r>
          <a:endParaRPr kumimoji="1" lang="en-US" altLang="ja-JP" sz="18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都合により変更する</a:t>
          </a:r>
          <a:endParaRPr kumimoji="1" lang="en-US" altLang="ja-JP" sz="16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場合には、事前に</a:t>
          </a:r>
          <a:endParaRPr kumimoji="1" lang="en-US" altLang="ja-JP" sz="16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お知らせします。</a:t>
          </a:r>
        </a:p>
      </xdr:txBody>
    </xdr:sp>
    <xdr:clientData/>
  </xdr:twoCellAnchor>
  <xdr:twoCellAnchor editAs="oneCell">
    <xdr:from>
      <xdr:col>69</xdr:col>
      <xdr:colOff>0</xdr:colOff>
      <xdr:row>8</xdr:row>
      <xdr:rowOff>0</xdr:rowOff>
    </xdr:from>
    <xdr:to>
      <xdr:col>86</xdr:col>
      <xdr:colOff>130968</xdr:colOff>
      <xdr:row>23</xdr:row>
      <xdr:rowOff>130968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C01256-CD7B-4F01-B0B1-E50929DC35B6}"/>
            </a:ext>
          </a:extLst>
        </xdr:cNvPr>
        <xdr:cNvSpPr txBox="1"/>
      </xdr:nvSpPr>
      <xdr:spPr>
        <a:xfrm>
          <a:off x="27836813" y="2178844"/>
          <a:ext cx="2964655" cy="4238624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1"/>
        <a:lstStyle/>
        <a:p>
          <a:r>
            <a:rPr kumimoji="1" lang="en-US" altLang="ja-JP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会議形式</a:t>
          </a:r>
          <a:r>
            <a:rPr kumimoji="1" lang="en-US" altLang="ja-JP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第２回以降の開催日は</a:t>
          </a:r>
          <a:endParaRPr kumimoji="1" lang="en-US" altLang="ja-JP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予定であり、委員の</a:t>
          </a:r>
          <a:endParaRPr kumimoji="1" lang="en-US" altLang="ja-JP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日程調整により</a:t>
          </a:r>
          <a:endParaRPr kumimoji="1" lang="en-US" altLang="ja-JP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１週間単位で変更する</a:t>
          </a:r>
          <a:endParaRPr kumimoji="1" lang="en-US" altLang="ja-JP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場合があります。</a:t>
          </a:r>
          <a:endParaRPr kumimoji="1" lang="en-US" altLang="ja-JP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(</a:t>
          </a:r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年度内に上半期分を</a:t>
          </a:r>
          <a:endParaRPr kumimoji="1" lang="en-US" altLang="ja-JP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2000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お知らせする予定</a:t>
          </a:r>
          <a:endParaRPr kumimoji="1" lang="en-US" altLang="ja-JP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</a:t>
          </a:r>
          <a:r>
            <a:rPr kumimoji="1" lang="en-US" altLang="ja-JP" sz="20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endParaRPr kumimoji="1" lang="ja-JP" altLang="en-US" sz="20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38100</xdr:rowOff>
    </xdr:from>
    <xdr:ext cx="184731" cy="264560"/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3BA79074-BAA5-42DC-9CB4-9B6FE6726452}"/>
            </a:ext>
          </a:extLst>
        </xdr:cNvPr>
        <xdr:cNvSpPr txBox="1"/>
      </xdr:nvSpPr>
      <xdr:spPr>
        <a:xfrm>
          <a:off x="0" y="1129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196</xdr:row>
      <xdr:rowOff>38100</xdr:rowOff>
    </xdr:from>
    <xdr:to>
      <xdr:col>14</xdr:col>
      <xdr:colOff>19049</xdr:colOff>
      <xdr:row>200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44121AF-C473-6726-B9C1-BAE740FF032D}"/>
            </a:ext>
          </a:extLst>
        </xdr:cNvPr>
        <xdr:cNvSpPr/>
      </xdr:nvSpPr>
      <xdr:spPr>
        <a:xfrm>
          <a:off x="4514850" y="13554075"/>
          <a:ext cx="114299" cy="647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422275</xdr:colOff>
      <xdr:row>201</xdr:row>
      <xdr:rowOff>0</xdr:rowOff>
    </xdr:from>
    <xdr:to>
      <xdr:col>14</xdr:col>
      <xdr:colOff>15875</xdr:colOff>
      <xdr:row>203</xdr:row>
      <xdr:rowOff>14287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EE3EC5D-9953-561B-C4D3-C64C9402CBD4}"/>
            </a:ext>
          </a:extLst>
        </xdr:cNvPr>
        <xdr:cNvSpPr/>
      </xdr:nvSpPr>
      <xdr:spPr>
        <a:xfrm>
          <a:off x="3241675" y="35709225"/>
          <a:ext cx="98425" cy="357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676274</xdr:colOff>
      <xdr:row>15</xdr:row>
      <xdr:rowOff>142876</xdr:rowOff>
    </xdr:from>
    <xdr:to>
      <xdr:col>13</xdr:col>
      <xdr:colOff>790575</xdr:colOff>
      <xdr:row>24</xdr:row>
      <xdr:rowOff>161926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D1BB6C-72D8-4A14-AAF3-A25098091948}"/>
            </a:ext>
          </a:extLst>
        </xdr:cNvPr>
        <xdr:cNvSpPr txBox="1"/>
      </xdr:nvSpPr>
      <xdr:spPr>
        <a:xfrm>
          <a:off x="7324724" y="3981451"/>
          <a:ext cx="7010401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岐阜大学 工学部 社会基盤工学科　教授 神谷 浩二様 　</a:t>
          </a:r>
          <a:r>
            <a:rPr kumimoji="1" lang="en-US" altLang="ja-JP" sz="1100"/>
            <a:t>kamiya.kohji.g6@f.gifu-u.ac.jp</a:t>
          </a:r>
        </a:p>
        <a:p>
          <a:r>
            <a:rPr kumimoji="1" lang="ja-JP" altLang="en-US" sz="1100"/>
            <a:t>岐阜大学 工学部 社会基盤工学科 教授 國枝 稔　様　</a:t>
          </a:r>
          <a:r>
            <a:rPr kumimoji="1" lang="en-US" altLang="ja-JP" sz="1100"/>
            <a:t>kunieda.minoru.r3@f.gifu-u.ac.jp</a:t>
          </a:r>
        </a:p>
        <a:p>
          <a:r>
            <a:rPr kumimoji="1" lang="ja-JP" altLang="en-US" sz="1100"/>
            <a:t>岐阜大学 工学部 環境社会共生体研究センター</a:t>
          </a:r>
          <a:r>
            <a:rPr kumimoji="1" lang="ja-JP" altLang="en-US" sz="1100" baseline="0"/>
            <a:t> </a:t>
          </a:r>
          <a:r>
            <a:rPr kumimoji="1" lang="ja-JP" altLang="en-US" sz="1100"/>
            <a:t>准教授</a:t>
          </a:r>
          <a:r>
            <a:rPr kumimoji="1" lang="ja-JP" altLang="en-US" sz="1100" baseline="0"/>
            <a:t> </a:t>
          </a:r>
          <a:r>
            <a:rPr kumimoji="1" lang="ja-JP" altLang="en-US" sz="1100"/>
            <a:t> 児島 利治　様　</a:t>
          </a:r>
          <a:r>
            <a:rPr kumimoji="1" lang="en-US" altLang="ja-JP" sz="1100"/>
            <a:t>kojima.toshiharu.y5@g.gifu-u.ac.jp</a:t>
          </a:r>
        </a:p>
        <a:p>
          <a:r>
            <a:rPr kumimoji="1" lang="ja-JP" altLang="en-US" sz="1100"/>
            <a:t>岐阜工業高等専門学校 建築学科 教授 犬飼 利嗣　様　</a:t>
          </a:r>
          <a:r>
            <a:rPr kumimoji="1" lang="en-US" altLang="ja-JP" sz="1100"/>
            <a:t>inukai@gifu-nct.ac.jp</a:t>
          </a:r>
        </a:p>
        <a:p>
          <a:r>
            <a:rPr kumimoji="1" lang="ja-JP" altLang="en-US" sz="1100"/>
            <a:t>岐阜工業高等専門学校 環境都市工学科 教授 水野 和憲　様　</a:t>
          </a:r>
          <a:r>
            <a:rPr kumimoji="1" lang="en-US" altLang="ja-JP" sz="1100"/>
            <a:t>kazu@gifu-nct.ac.jp</a:t>
          </a:r>
        </a:p>
        <a:p>
          <a:r>
            <a:rPr kumimoji="1" lang="ja-JP" altLang="en-US" sz="1100"/>
            <a:t>岐阜工業高等専門学校 環境都市工学科 教授 水野 剛規 　様　</a:t>
          </a:r>
          <a:r>
            <a:rPr kumimoji="1" lang="en-US" altLang="ja-JP" sz="1100"/>
            <a:t>mizuno-y@gifu-nct.ac.jp</a:t>
          </a:r>
          <a:endParaRPr kumimoji="1" lang="ja-JP" altLang="en-US" sz="1100"/>
        </a:p>
      </xdr:txBody>
    </xdr:sp>
    <xdr:clientData/>
  </xdr:twoCellAnchor>
  <xdr:twoCellAnchor editAs="oneCell">
    <xdr:from>
      <xdr:col>2</xdr:col>
      <xdr:colOff>38101</xdr:colOff>
      <xdr:row>11</xdr:row>
      <xdr:rowOff>85726</xdr:rowOff>
    </xdr:from>
    <xdr:to>
      <xdr:col>6</xdr:col>
      <xdr:colOff>685801</xdr:colOff>
      <xdr:row>24</xdr:row>
      <xdr:rowOff>161357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FE035D4-1348-4D28-A795-5748CA56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3286126"/>
          <a:ext cx="6115050" cy="2256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mailto:mizuno-y@gifu-nct.ac.jp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kazu@gifu-nct.ac.jp" TargetMode="External"/><Relationship Id="rId1" Type="http://schemas.openxmlformats.org/officeDocument/2006/relationships/hyperlink" Target="mailto:kunieda.minoru.r3@f.gifu-u.ac.jp" TargetMode="External"/><Relationship Id="rId6" Type="http://schemas.openxmlformats.org/officeDocument/2006/relationships/hyperlink" Target="mailto:kojima.toshiharu.y5@f.gifu-u.ac.jp" TargetMode="External"/><Relationship Id="rId5" Type="http://schemas.openxmlformats.org/officeDocument/2006/relationships/hyperlink" Target="mailto:inukai@gifu-nct.ac.jp" TargetMode="External"/><Relationship Id="rId4" Type="http://schemas.openxmlformats.org/officeDocument/2006/relationships/hyperlink" Target="mailto:kamiya.kohji.g6@f.gifu-u.ac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D105"/>
  <sheetViews>
    <sheetView view="pageBreakPreview" zoomScale="80" zoomScaleNormal="70" zoomScaleSheetLayoutView="80" workbookViewId="0">
      <pane xSplit="6" ySplit="1" topLeftCell="G2" activePane="bottomRight" state="frozen"/>
      <selection pane="topRight" activeCell="I1" sqref="I1"/>
      <selection pane="bottomLeft" activeCell="A2" sqref="A2"/>
      <selection pane="bottomRight" activeCell="Q21" sqref="Q21"/>
    </sheetView>
  </sheetViews>
  <sheetFormatPr defaultColWidth="2.125" defaultRowHeight="13.5"/>
  <cols>
    <col min="1" max="1" width="8.375" style="240" customWidth="1"/>
    <col min="2" max="2" width="17.125" style="240" customWidth="1"/>
    <col min="3" max="3" width="3.5" style="264" bestFit="1" customWidth="1"/>
    <col min="4" max="4" width="6.75" style="240" bestFit="1" customWidth="1"/>
    <col min="5" max="5" width="3.5" style="240" bestFit="1" customWidth="1"/>
    <col min="6" max="6" width="6.125" style="240" bestFit="1" customWidth="1"/>
    <col min="7" max="7" width="19.625" style="257" customWidth="1"/>
    <col min="8" max="13" width="5.125" style="264" customWidth="1"/>
    <col min="14" max="14" width="0.5" style="240" customWidth="1"/>
    <col min="15" max="15" width="10.625" style="255" customWidth="1"/>
    <col min="16" max="17" width="10.625" style="240" customWidth="1"/>
    <col min="18" max="18" width="9.125" style="255" customWidth="1"/>
    <col min="19" max="19" width="5.625" style="255" customWidth="1"/>
    <col min="20" max="20" width="9.375" style="255" customWidth="1"/>
    <col min="21" max="21" width="5.625" style="255" customWidth="1"/>
    <col min="22" max="22" width="9.375" style="255" customWidth="1"/>
    <col min="23" max="23" width="5.625" style="255" customWidth="1"/>
    <col min="24" max="24" width="9.375" style="255" customWidth="1"/>
    <col min="25" max="25" width="5.625" style="255" customWidth="1"/>
    <col min="26" max="26" width="9.375" style="255" customWidth="1"/>
    <col min="27" max="27" width="5.625" style="255" customWidth="1"/>
    <col min="28" max="28" width="9.375" style="255" customWidth="1"/>
    <col min="29" max="29" width="5.625" style="255" customWidth="1"/>
    <col min="30" max="30" width="9.375" style="255" customWidth="1"/>
    <col min="31" max="31" width="5.625" style="255" customWidth="1"/>
    <col min="32" max="32" width="9.375" style="255" customWidth="1"/>
    <col min="33" max="33" width="5.625" style="255" customWidth="1"/>
    <col min="34" max="34" width="9.375" style="255" customWidth="1"/>
    <col min="35" max="35" width="5.625" style="255" customWidth="1"/>
    <col min="36" max="36" width="9.375" style="255" customWidth="1"/>
    <col min="37" max="37" width="5.625" style="255" customWidth="1"/>
    <col min="38" max="38" width="9.375" style="255" customWidth="1"/>
    <col min="39" max="39" width="5.625" style="255" customWidth="1"/>
    <col min="40" max="40" width="9.375" style="255" customWidth="1"/>
    <col min="41" max="41" width="5.625" style="255" customWidth="1"/>
    <col min="42" max="42" width="9.375" style="255" hidden="1" customWidth="1"/>
    <col min="43" max="43" width="5.625" style="255" hidden="1" customWidth="1"/>
    <col min="44" max="44" width="9.375" style="255" hidden="1" customWidth="1"/>
    <col min="45" max="45" width="5.625" style="255" hidden="1" customWidth="1"/>
    <col min="46" max="47" width="6.625" style="255" customWidth="1"/>
    <col min="48" max="49" width="1.625" style="362" customWidth="1"/>
    <col min="50" max="50" width="6.625" style="240" customWidth="1"/>
    <col min="51" max="16384" width="2.125" style="240"/>
  </cols>
  <sheetData>
    <row r="1" spans="1:56" s="234" customFormat="1" ht="35.1" customHeight="1">
      <c r="A1" s="425">
        <v>8</v>
      </c>
      <c r="B1" s="425"/>
      <c r="C1" s="236"/>
      <c r="D1" s="236" t="s">
        <v>131</v>
      </c>
      <c r="E1" s="236"/>
      <c r="F1" s="236"/>
      <c r="G1" s="236"/>
      <c r="H1" s="236"/>
      <c r="I1" s="236"/>
      <c r="J1" s="236" t="s">
        <v>166</v>
      </c>
      <c r="K1" s="236"/>
      <c r="L1" s="236"/>
      <c r="M1" s="236"/>
      <c r="N1" s="236"/>
      <c r="O1" s="237"/>
      <c r="P1" s="238"/>
      <c r="Q1" s="237"/>
      <c r="R1" s="236"/>
      <c r="S1" s="236"/>
      <c r="T1" s="236"/>
      <c r="U1" s="236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9"/>
      <c r="AW1" s="239"/>
    </row>
    <row r="2" spans="1:56" ht="7.5" customHeight="1">
      <c r="A2" s="241"/>
      <c r="B2" s="242"/>
      <c r="C2" s="241"/>
      <c r="D2" s="241"/>
      <c r="E2" s="241"/>
      <c r="F2" s="243"/>
      <c r="G2" s="242"/>
      <c r="H2" s="242"/>
      <c r="I2" s="242"/>
      <c r="J2" s="242"/>
      <c r="K2" s="242"/>
      <c r="L2" s="242"/>
      <c r="M2" s="241"/>
      <c r="N2" s="244"/>
      <c r="O2" s="241"/>
      <c r="P2" s="245"/>
      <c r="Q2" s="241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</row>
    <row r="3" spans="1:56" s="246" customFormat="1" ht="18.75">
      <c r="A3" s="247"/>
      <c r="B3" s="248" t="s">
        <v>162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</row>
    <row r="4" spans="1:56" ht="12" customHeight="1">
      <c r="A4" s="241"/>
      <c r="B4" s="242"/>
      <c r="C4" s="241"/>
      <c r="D4" s="241"/>
      <c r="E4" s="241"/>
      <c r="F4" s="243"/>
      <c r="G4" s="242"/>
      <c r="H4" s="242"/>
      <c r="I4" s="242"/>
      <c r="J4" s="242"/>
      <c r="K4" s="242"/>
      <c r="L4" s="242"/>
      <c r="M4" s="241"/>
      <c r="N4" s="250"/>
      <c r="O4" s="241"/>
      <c r="P4" s="241"/>
      <c r="Q4" s="241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</row>
    <row r="5" spans="1:56" ht="27" customHeight="1">
      <c r="A5" s="251" t="s">
        <v>164</v>
      </c>
      <c r="B5" s="252"/>
      <c r="C5" s="253"/>
      <c r="D5" s="252"/>
      <c r="E5" s="252"/>
      <c r="F5" s="252"/>
      <c r="G5" s="252"/>
      <c r="H5" s="253"/>
      <c r="I5" s="253"/>
      <c r="J5" s="253"/>
      <c r="K5" s="253"/>
      <c r="L5" s="253"/>
      <c r="M5" s="253"/>
      <c r="N5" s="241"/>
      <c r="O5" s="250"/>
      <c r="P5" s="250"/>
      <c r="Q5" s="254"/>
      <c r="R5" s="250"/>
      <c r="S5" s="250"/>
      <c r="T5" s="250"/>
      <c r="U5" s="250"/>
      <c r="AV5" s="255"/>
      <c r="AW5" s="255"/>
      <c r="AX5" s="256"/>
      <c r="AY5" s="256"/>
      <c r="BB5" s="257"/>
      <c r="BC5" s="257"/>
      <c r="BD5" s="257"/>
    </row>
    <row r="6" spans="1:56" ht="20.25" customHeight="1">
      <c r="A6" s="258"/>
      <c r="B6" s="259"/>
      <c r="C6" s="260"/>
      <c r="D6" s="260"/>
      <c r="E6" s="260"/>
      <c r="F6" s="261"/>
      <c r="G6" s="258"/>
      <c r="H6" s="467" t="s">
        <v>77</v>
      </c>
      <c r="I6" s="468"/>
      <c r="J6" s="468"/>
      <c r="K6" s="468"/>
      <c r="L6" s="468"/>
      <c r="M6" s="469"/>
      <c r="N6" s="241"/>
      <c r="O6" s="455" t="s">
        <v>78</v>
      </c>
      <c r="P6" s="455" t="s">
        <v>79</v>
      </c>
      <c r="Q6" s="455" t="s">
        <v>80</v>
      </c>
      <c r="R6" s="262" t="s">
        <v>81</v>
      </c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451" t="s">
        <v>138</v>
      </c>
      <c r="AU6" s="452"/>
      <c r="AV6" s="264"/>
      <c r="AW6" s="264"/>
      <c r="AX6" s="456"/>
      <c r="AY6" s="445"/>
      <c r="AZ6" s="445"/>
      <c r="BA6" s="445"/>
      <c r="BB6" s="266"/>
      <c r="BC6" s="266"/>
      <c r="BD6" s="266"/>
    </row>
    <row r="7" spans="1:56" ht="21" customHeight="1">
      <c r="A7" s="267" t="s">
        <v>75</v>
      </c>
      <c r="B7" s="440" t="s">
        <v>157</v>
      </c>
      <c r="C7" s="441"/>
      <c r="D7" s="441"/>
      <c r="E7" s="268"/>
      <c r="F7" s="269"/>
      <c r="G7" s="267" t="s">
        <v>76</v>
      </c>
      <c r="H7" s="442" t="s">
        <v>82</v>
      </c>
      <c r="I7" s="442" t="s">
        <v>142</v>
      </c>
      <c r="J7" s="442" t="s">
        <v>189</v>
      </c>
      <c r="K7" s="442" t="s">
        <v>83</v>
      </c>
      <c r="L7" s="435" t="s">
        <v>143</v>
      </c>
      <c r="M7" s="435" t="s">
        <v>156</v>
      </c>
      <c r="N7" s="241"/>
      <c r="O7" s="430"/>
      <c r="P7" s="430"/>
      <c r="Q7" s="433"/>
      <c r="R7" s="448" t="s">
        <v>4</v>
      </c>
      <c r="S7" s="449"/>
      <c r="T7" s="448" t="s">
        <v>132</v>
      </c>
      <c r="U7" s="449"/>
      <c r="V7" s="448" t="s">
        <v>133</v>
      </c>
      <c r="W7" s="449"/>
      <c r="X7" s="448" t="s">
        <v>14</v>
      </c>
      <c r="Y7" s="449"/>
      <c r="Z7" s="448" t="s">
        <v>134</v>
      </c>
      <c r="AA7" s="449"/>
      <c r="AB7" s="448" t="s">
        <v>16</v>
      </c>
      <c r="AC7" s="449"/>
      <c r="AD7" s="448" t="s">
        <v>17</v>
      </c>
      <c r="AE7" s="449"/>
      <c r="AF7" s="448" t="s">
        <v>135</v>
      </c>
      <c r="AG7" s="449"/>
      <c r="AH7" s="448" t="s">
        <v>136</v>
      </c>
      <c r="AI7" s="449"/>
      <c r="AJ7" s="448" t="s">
        <v>21</v>
      </c>
      <c r="AK7" s="449"/>
      <c r="AL7" s="448" t="s">
        <v>11</v>
      </c>
      <c r="AM7" s="449"/>
      <c r="AN7" s="448" t="s">
        <v>38</v>
      </c>
      <c r="AO7" s="449"/>
      <c r="AP7" s="448" t="s">
        <v>137</v>
      </c>
      <c r="AQ7" s="449"/>
      <c r="AR7" s="448"/>
      <c r="AS7" s="450"/>
      <c r="AT7" s="453"/>
      <c r="AU7" s="454"/>
      <c r="AV7" s="264"/>
      <c r="AW7" s="264"/>
      <c r="AX7" s="456"/>
      <c r="AY7" s="445"/>
      <c r="AZ7" s="445"/>
      <c r="BA7" s="445"/>
      <c r="BB7" s="266"/>
      <c r="BC7" s="266"/>
      <c r="BD7" s="266"/>
    </row>
    <row r="8" spans="1:56" ht="30" customHeight="1">
      <c r="A8" s="270"/>
      <c r="B8" s="271"/>
      <c r="C8" s="272"/>
      <c r="D8" s="272"/>
      <c r="E8" s="272"/>
      <c r="F8" s="273"/>
      <c r="G8" s="270"/>
      <c r="H8" s="443"/>
      <c r="I8" s="443"/>
      <c r="J8" s="443"/>
      <c r="K8" s="443"/>
      <c r="L8" s="436"/>
      <c r="M8" s="436"/>
      <c r="N8" s="243"/>
      <c r="O8" s="431"/>
      <c r="P8" s="432"/>
      <c r="Q8" s="434"/>
      <c r="R8" s="274" t="s">
        <v>121</v>
      </c>
      <c r="S8" s="275" t="s">
        <v>84</v>
      </c>
      <c r="T8" s="274" t="s">
        <v>121</v>
      </c>
      <c r="U8" s="275" t="s">
        <v>84</v>
      </c>
      <c r="V8" s="274" t="s">
        <v>121</v>
      </c>
      <c r="W8" s="275" t="s">
        <v>84</v>
      </c>
      <c r="X8" s="274" t="s">
        <v>121</v>
      </c>
      <c r="Y8" s="275" t="s">
        <v>84</v>
      </c>
      <c r="Z8" s="274" t="s">
        <v>121</v>
      </c>
      <c r="AA8" s="275" t="s">
        <v>84</v>
      </c>
      <c r="AB8" s="274" t="s">
        <v>121</v>
      </c>
      <c r="AC8" s="275" t="s">
        <v>84</v>
      </c>
      <c r="AD8" s="274" t="s">
        <v>121</v>
      </c>
      <c r="AE8" s="275" t="s">
        <v>84</v>
      </c>
      <c r="AF8" s="274" t="s">
        <v>121</v>
      </c>
      <c r="AG8" s="275" t="s">
        <v>84</v>
      </c>
      <c r="AH8" s="274" t="s">
        <v>121</v>
      </c>
      <c r="AI8" s="275" t="s">
        <v>84</v>
      </c>
      <c r="AJ8" s="274" t="s">
        <v>121</v>
      </c>
      <c r="AK8" s="275" t="s">
        <v>84</v>
      </c>
      <c r="AL8" s="274" t="s">
        <v>121</v>
      </c>
      <c r="AM8" s="275" t="s">
        <v>84</v>
      </c>
      <c r="AN8" s="274" t="s">
        <v>121</v>
      </c>
      <c r="AO8" s="275" t="s">
        <v>84</v>
      </c>
      <c r="AP8" s="274" t="s">
        <v>121</v>
      </c>
      <c r="AQ8" s="275" t="s">
        <v>84</v>
      </c>
      <c r="AR8" s="276" t="s">
        <v>121</v>
      </c>
      <c r="AS8" s="277" t="s">
        <v>84</v>
      </c>
      <c r="AT8" s="278" t="s">
        <v>85</v>
      </c>
      <c r="AU8" s="279" t="s">
        <v>86</v>
      </c>
      <c r="AV8" s="265"/>
      <c r="AW8" s="265"/>
      <c r="AX8" s="456"/>
      <c r="AY8" s="445"/>
      <c r="AZ8" s="445"/>
      <c r="BA8" s="445"/>
      <c r="BB8" s="266"/>
      <c r="BC8" s="266"/>
      <c r="BD8" s="266"/>
    </row>
    <row r="9" spans="1:56" ht="21.95" customHeight="1">
      <c r="A9" s="280">
        <v>1</v>
      </c>
      <c r="B9" s="281">
        <v>46135</v>
      </c>
      <c r="C9" s="282" t="s">
        <v>190</v>
      </c>
      <c r="D9" s="283">
        <v>0.41666666666666669</v>
      </c>
      <c r="E9" s="284" t="s">
        <v>87</v>
      </c>
      <c r="F9" s="285">
        <v>0.45833333333333331</v>
      </c>
      <c r="G9" s="286" t="s">
        <v>89</v>
      </c>
      <c r="H9" s="287" t="s">
        <v>180</v>
      </c>
      <c r="I9" s="287" t="s">
        <v>180</v>
      </c>
      <c r="J9" s="287"/>
      <c r="K9" s="287" t="s">
        <v>180</v>
      </c>
      <c r="L9" s="287"/>
      <c r="M9" s="287"/>
      <c r="N9" s="288"/>
      <c r="O9" s="289">
        <f>B9-21</f>
        <v>46114</v>
      </c>
      <c r="P9" s="290">
        <f>B9-14</f>
        <v>46121</v>
      </c>
      <c r="Q9" s="291">
        <f>B9-8</f>
        <v>46127</v>
      </c>
      <c r="R9" s="230"/>
      <c r="S9" s="231"/>
      <c r="T9" s="230"/>
      <c r="U9" s="231"/>
      <c r="V9" s="230"/>
      <c r="W9" s="231"/>
      <c r="X9" s="230"/>
      <c r="Y9" s="231"/>
      <c r="Z9" s="230"/>
      <c r="AA9" s="231"/>
      <c r="AB9" s="230"/>
      <c r="AC9" s="231"/>
      <c r="AD9" s="230"/>
      <c r="AE9" s="231"/>
      <c r="AF9" s="230"/>
      <c r="AG9" s="231"/>
      <c r="AH9" s="230"/>
      <c r="AI9" s="231"/>
      <c r="AJ9" s="230"/>
      <c r="AK9" s="231"/>
      <c r="AL9" s="230"/>
      <c r="AM9" s="231"/>
      <c r="AN9" s="230"/>
      <c r="AO9" s="231"/>
      <c r="AP9" s="230"/>
      <c r="AQ9" s="231"/>
      <c r="AR9" s="292"/>
      <c r="AS9" s="293"/>
      <c r="AT9" s="294">
        <f>R9+T9+V9+X9+Z9+AB9+AD9+AF9+AH9+AJ9+AP9+AR9+AL9+AN9</f>
        <v>0</v>
      </c>
      <c r="AU9" s="295">
        <f>S9+U9+W9+Y9+AA9+AC9+AE9+AG9+AI9+AK9+AQ9+AS9+AM9+AO9</f>
        <v>0</v>
      </c>
      <c r="AV9" s="255"/>
      <c r="AW9" s="255"/>
      <c r="AX9" s="296">
        <f>SUM(AT9:AU9)</f>
        <v>0</v>
      </c>
      <c r="AY9" s="297"/>
      <c r="AZ9" s="298"/>
      <c r="BA9" s="298"/>
    </row>
    <row r="10" spans="1:56" ht="21.95" customHeight="1">
      <c r="A10" s="280">
        <f>A9+1</f>
        <v>2</v>
      </c>
      <c r="B10" s="281">
        <v>46157</v>
      </c>
      <c r="C10" s="282" t="s">
        <v>88</v>
      </c>
      <c r="D10" s="283">
        <v>0.41666666666666669</v>
      </c>
      <c r="E10" s="284" t="s">
        <v>87</v>
      </c>
      <c r="F10" s="285">
        <v>0.45833333333333331</v>
      </c>
      <c r="G10" s="286" t="s">
        <v>178</v>
      </c>
      <c r="H10" s="287" t="s">
        <v>180</v>
      </c>
      <c r="I10" s="287"/>
      <c r="J10" s="287" t="s">
        <v>180</v>
      </c>
      <c r="K10" s="287"/>
      <c r="L10" s="287" t="s">
        <v>180</v>
      </c>
      <c r="M10" s="287"/>
      <c r="N10" s="288"/>
      <c r="O10" s="289">
        <f>B10-21</f>
        <v>46136</v>
      </c>
      <c r="P10" s="290">
        <f t="shared" ref="P10:P24" si="0">B10-14</f>
        <v>46143</v>
      </c>
      <c r="Q10" s="291">
        <f>B10-7</f>
        <v>46150</v>
      </c>
      <c r="R10" s="230"/>
      <c r="S10" s="231"/>
      <c r="T10" s="230"/>
      <c r="U10" s="231"/>
      <c r="V10" s="230"/>
      <c r="W10" s="231"/>
      <c r="X10" s="230"/>
      <c r="Y10" s="231"/>
      <c r="Z10" s="230"/>
      <c r="AA10" s="231"/>
      <c r="AB10" s="230"/>
      <c r="AC10" s="231"/>
      <c r="AD10" s="230"/>
      <c r="AE10" s="231"/>
      <c r="AF10" s="230"/>
      <c r="AG10" s="232"/>
      <c r="AH10" s="230"/>
      <c r="AI10" s="232"/>
      <c r="AJ10" s="230"/>
      <c r="AK10" s="232"/>
      <c r="AL10" s="230"/>
      <c r="AM10" s="232"/>
      <c r="AN10" s="230"/>
      <c r="AO10" s="232"/>
      <c r="AP10" s="230"/>
      <c r="AQ10" s="232"/>
      <c r="AR10" s="292"/>
      <c r="AS10" s="293"/>
      <c r="AT10" s="294">
        <f t="shared" ref="AT10:AT24" si="1">R10+T10+V10+X10+Z10+AB10+AD10+AF10+AH10+AJ10+AP10+AR10+AL10+AN10</f>
        <v>0</v>
      </c>
      <c r="AU10" s="295">
        <f t="shared" ref="AU10:AU24" si="2">S10+U10+W10+Y10+AA10+AC10+AE10+AG10+AI10+AK10+AQ10+AS10+AM10+AO10</f>
        <v>0</v>
      </c>
      <c r="AV10" s="255"/>
      <c r="AW10" s="255"/>
      <c r="AX10" s="296">
        <f t="shared" ref="AX10:AX24" si="3">SUM(AT10:AU10)</f>
        <v>0</v>
      </c>
      <c r="AY10" s="297"/>
      <c r="AZ10" s="298"/>
      <c r="BA10" s="298"/>
    </row>
    <row r="11" spans="1:56" ht="21.95" customHeight="1">
      <c r="A11" s="280">
        <f t="shared" ref="A11:A24" si="4">A10+1</f>
        <v>3</v>
      </c>
      <c r="B11" s="281">
        <v>46182</v>
      </c>
      <c r="C11" s="282">
        <f t="shared" ref="C11:C18" si="5">B11</f>
        <v>46182</v>
      </c>
      <c r="D11" s="283">
        <v>0.41666666666666669</v>
      </c>
      <c r="E11" s="284" t="s">
        <v>87</v>
      </c>
      <c r="F11" s="285">
        <v>0.45833333333333331</v>
      </c>
      <c r="G11" s="286" t="s">
        <v>178</v>
      </c>
      <c r="H11" s="287"/>
      <c r="I11" s="287" t="s">
        <v>180</v>
      </c>
      <c r="J11" s="287" t="s">
        <v>180</v>
      </c>
      <c r="K11" s="287"/>
      <c r="L11" s="287"/>
      <c r="M11" s="287" t="s">
        <v>180</v>
      </c>
      <c r="N11" s="288"/>
      <c r="O11" s="289">
        <f t="shared" ref="O11:O24" si="6">B11-21</f>
        <v>46161</v>
      </c>
      <c r="P11" s="290">
        <f t="shared" si="0"/>
        <v>46168</v>
      </c>
      <c r="Q11" s="291">
        <f>B11-7</f>
        <v>46175</v>
      </c>
      <c r="R11" s="230"/>
      <c r="S11" s="231"/>
      <c r="T11" s="230"/>
      <c r="U11" s="231"/>
      <c r="V11" s="230"/>
      <c r="W11" s="231"/>
      <c r="X11" s="230"/>
      <c r="Y11" s="231"/>
      <c r="Z11" s="230"/>
      <c r="AA11" s="231"/>
      <c r="AB11" s="230"/>
      <c r="AC11" s="231"/>
      <c r="AD11" s="230"/>
      <c r="AE11" s="232"/>
      <c r="AF11" s="230"/>
      <c r="AG11" s="231"/>
      <c r="AH11" s="230"/>
      <c r="AI11" s="231"/>
      <c r="AJ11" s="230"/>
      <c r="AK11" s="231"/>
      <c r="AL11" s="230"/>
      <c r="AM11" s="231"/>
      <c r="AN11" s="230"/>
      <c r="AO11" s="231"/>
      <c r="AP11" s="230"/>
      <c r="AQ11" s="231"/>
      <c r="AR11" s="292"/>
      <c r="AS11" s="293"/>
      <c r="AT11" s="294">
        <f t="shared" si="1"/>
        <v>0</v>
      </c>
      <c r="AU11" s="295">
        <f t="shared" si="2"/>
        <v>0</v>
      </c>
      <c r="AV11" s="255"/>
      <c r="AW11" s="255"/>
      <c r="AX11" s="296">
        <f t="shared" si="3"/>
        <v>0</v>
      </c>
      <c r="AY11" s="297"/>
      <c r="AZ11" s="298"/>
      <c r="BA11" s="298"/>
    </row>
    <row r="12" spans="1:56" ht="21.95" customHeight="1">
      <c r="A12" s="280">
        <f t="shared" si="4"/>
        <v>4</v>
      </c>
      <c r="B12" s="281">
        <v>46195</v>
      </c>
      <c r="C12" s="282">
        <f t="shared" si="5"/>
        <v>46195</v>
      </c>
      <c r="D12" s="283">
        <v>0.41666666666666669</v>
      </c>
      <c r="E12" s="284" t="s">
        <v>87</v>
      </c>
      <c r="F12" s="285">
        <v>0.45833333333333331</v>
      </c>
      <c r="G12" s="286" t="s">
        <v>178</v>
      </c>
      <c r="H12" s="287" t="s">
        <v>180</v>
      </c>
      <c r="I12" s="287"/>
      <c r="J12" s="287"/>
      <c r="K12" s="287" t="s">
        <v>180</v>
      </c>
      <c r="L12" s="287"/>
      <c r="M12" s="287" t="s">
        <v>180</v>
      </c>
      <c r="N12" s="288"/>
      <c r="O12" s="289">
        <f t="shared" si="6"/>
        <v>46174</v>
      </c>
      <c r="P12" s="290">
        <f t="shared" si="0"/>
        <v>46181</v>
      </c>
      <c r="Q12" s="291">
        <f>B12-7</f>
        <v>46188</v>
      </c>
      <c r="R12" s="230"/>
      <c r="S12" s="231"/>
      <c r="T12" s="230"/>
      <c r="U12" s="231"/>
      <c r="V12" s="230"/>
      <c r="W12" s="231"/>
      <c r="X12" s="230"/>
      <c r="Y12" s="231"/>
      <c r="Z12" s="230"/>
      <c r="AA12" s="231"/>
      <c r="AB12" s="230"/>
      <c r="AC12" s="231"/>
      <c r="AD12" s="230"/>
      <c r="AE12" s="232"/>
      <c r="AF12" s="230"/>
      <c r="AG12" s="231"/>
      <c r="AH12" s="230"/>
      <c r="AI12" s="231"/>
      <c r="AJ12" s="230"/>
      <c r="AK12" s="231"/>
      <c r="AL12" s="230"/>
      <c r="AM12" s="231"/>
      <c r="AN12" s="230"/>
      <c r="AO12" s="231"/>
      <c r="AP12" s="230"/>
      <c r="AQ12" s="231"/>
      <c r="AR12" s="292"/>
      <c r="AS12" s="293"/>
      <c r="AT12" s="294">
        <f t="shared" si="1"/>
        <v>0</v>
      </c>
      <c r="AU12" s="295">
        <f t="shared" si="2"/>
        <v>0</v>
      </c>
      <c r="AV12" s="255"/>
      <c r="AW12" s="255"/>
      <c r="AX12" s="296">
        <f t="shared" si="3"/>
        <v>0</v>
      </c>
      <c r="AY12" s="297"/>
      <c r="AZ12" s="298"/>
      <c r="BA12" s="298"/>
    </row>
    <row r="13" spans="1:56" ht="21.95" customHeight="1">
      <c r="A13" s="280">
        <f t="shared" si="4"/>
        <v>5</v>
      </c>
      <c r="B13" s="281">
        <v>46216</v>
      </c>
      <c r="C13" s="282">
        <f t="shared" si="5"/>
        <v>46216</v>
      </c>
      <c r="D13" s="283">
        <v>0.41666666666666669</v>
      </c>
      <c r="E13" s="284" t="s">
        <v>87</v>
      </c>
      <c r="F13" s="285">
        <v>0.45833333333333331</v>
      </c>
      <c r="G13" s="286" t="s">
        <v>178</v>
      </c>
      <c r="H13" s="287"/>
      <c r="I13" s="287"/>
      <c r="J13" s="287" t="s">
        <v>180</v>
      </c>
      <c r="K13" s="287"/>
      <c r="L13" s="287" t="s">
        <v>180</v>
      </c>
      <c r="M13" s="287" t="s">
        <v>180</v>
      </c>
      <c r="N13" s="288"/>
      <c r="O13" s="289">
        <f>B13-21</f>
        <v>46195</v>
      </c>
      <c r="P13" s="290">
        <f>B13-14</f>
        <v>46202</v>
      </c>
      <c r="Q13" s="291">
        <f>B13-7</f>
        <v>46209</v>
      </c>
      <c r="R13" s="230"/>
      <c r="S13" s="231"/>
      <c r="T13" s="230"/>
      <c r="U13" s="231"/>
      <c r="V13" s="230"/>
      <c r="W13" s="231"/>
      <c r="X13" s="230"/>
      <c r="Y13" s="231"/>
      <c r="Z13" s="230"/>
      <c r="AA13" s="231"/>
      <c r="AB13" s="230"/>
      <c r="AC13" s="231"/>
      <c r="AD13" s="230"/>
      <c r="AE13" s="232"/>
      <c r="AF13" s="230"/>
      <c r="AG13" s="231"/>
      <c r="AH13" s="230"/>
      <c r="AI13" s="231"/>
      <c r="AJ13" s="230"/>
      <c r="AK13" s="231"/>
      <c r="AL13" s="230"/>
      <c r="AM13" s="231"/>
      <c r="AN13" s="230"/>
      <c r="AO13" s="231"/>
      <c r="AP13" s="230"/>
      <c r="AQ13" s="231"/>
      <c r="AR13" s="292"/>
      <c r="AS13" s="293"/>
      <c r="AT13" s="294">
        <f t="shared" si="1"/>
        <v>0</v>
      </c>
      <c r="AU13" s="295">
        <f t="shared" si="2"/>
        <v>0</v>
      </c>
      <c r="AV13" s="255"/>
      <c r="AW13" s="255"/>
      <c r="AX13" s="296">
        <f>SUM(AT13:AU13)</f>
        <v>0</v>
      </c>
      <c r="AY13" s="297"/>
      <c r="AZ13" s="298"/>
      <c r="BA13" s="298"/>
    </row>
    <row r="14" spans="1:56" ht="21.95" customHeight="1">
      <c r="A14" s="280">
        <f t="shared" si="4"/>
        <v>6</v>
      </c>
      <c r="B14" s="281">
        <v>46226</v>
      </c>
      <c r="C14" s="282">
        <f>B14</f>
        <v>46226</v>
      </c>
      <c r="D14" s="283">
        <v>0.41666666666666669</v>
      </c>
      <c r="E14" s="284" t="s">
        <v>87</v>
      </c>
      <c r="F14" s="285">
        <v>0.45833333333333331</v>
      </c>
      <c r="G14" s="286" t="s">
        <v>178</v>
      </c>
      <c r="H14" s="287"/>
      <c r="I14" s="287"/>
      <c r="J14" s="287" t="s">
        <v>180</v>
      </c>
      <c r="K14" s="287" t="s">
        <v>180</v>
      </c>
      <c r="L14" s="287"/>
      <c r="M14" s="287" t="s">
        <v>180</v>
      </c>
      <c r="N14" s="288"/>
      <c r="O14" s="289">
        <f>B14-21</f>
        <v>46205</v>
      </c>
      <c r="P14" s="290">
        <f>B14-14</f>
        <v>46212</v>
      </c>
      <c r="Q14" s="291">
        <f>B14-8</f>
        <v>46218</v>
      </c>
      <c r="R14" s="230"/>
      <c r="S14" s="231"/>
      <c r="T14" s="230"/>
      <c r="U14" s="231"/>
      <c r="V14" s="230"/>
      <c r="W14" s="231"/>
      <c r="X14" s="230"/>
      <c r="Y14" s="231"/>
      <c r="Z14" s="230"/>
      <c r="AA14" s="231"/>
      <c r="AB14" s="230"/>
      <c r="AC14" s="231"/>
      <c r="AD14" s="230"/>
      <c r="AE14" s="231"/>
      <c r="AF14" s="230"/>
      <c r="AG14" s="231"/>
      <c r="AH14" s="230"/>
      <c r="AI14" s="231"/>
      <c r="AJ14" s="230"/>
      <c r="AK14" s="231"/>
      <c r="AL14" s="230"/>
      <c r="AM14" s="231"/>
      <c r="AN14" s="230"/>
      <c r="AO14" s="231"/>
      <c r="AP14" s="230"/>
      <c r="AQ14" s="231"/>
      <c r="AR14" s="292"/>
      <c r="AS14" s="293"/>
      <c r="AT14" s="294">
        <f t="shared" si="1"/>
        <v>0</v>
      </c>
      <c r="AU14" s="295">
        <f t="shared" si="2"/>
        <v>0</v>
      </c>
      <c r="AV14" s="255"/>
      <c r="AW14" s="255"/>
      <c r="AX14" s="296">
        <f t="shared" si="3"/>
        <v>0</v>
      </c>
      <c r="AY14" s="297"/>
      <c r="AZ14" s="298"/>
      <c r="BA14" s="298"/>
    </row>
    <row r="15" spans="1:56" ht="21.95" customHeight="1">
      <c r="A15" s="280">
        <f t="shared" si="4"/>
        <v>7</v>
      </c>
      <c r="B15" s="281">
        <v>46240</v>
      </c>
      <c r="C15" s="282">
        <f t="shared" si="5"/>
        <v>46240</v>
      </c>
      <c r="D15" s="283">
        <v>0.41666666666666669</v>
      </c>
      <c r="E15" s="284" t="s">
        <v>87</v>
      </c>
      <c r="F15" s="285">
        <v>0.45833333333333331</v>
      </c>
      <c r="G15" s="286" t="s">
        <v>178</v>
      </c>
      <c r="H15" s="287" t="s">
        <v>180</v>
      </c>
      <c r="I15" s="287" t="s">
        <v>180</v>
      </c>
      <c r="J15" s="287"/>
      <c r="K15" s="287"/>
      <c r="L15" s="287" t="s">
        <v>180</v>
      </c>
      <c r="M15" s="287"/>
      <c r="N15" s="288"/>
      <c r="O15" s="289">
        <f t="shared" si="6"/>
        <v>46219</v>
      </c>
      <c r="P15" s="290">
        <f t="shared" si="0"/>
        <v>46226</v>
      </c>
      <c r="Q15" s="291">
        <f t="shared" ref="Q15:Q24" si="7">B15-8</f>
        <v>46232</v>
      </c>
      <c r="R15" s="230"/>
      <c r="S15" s="231"/>
      <c r="T15" s="230"/>
      <c r="U15" s="231"/>
      <c r="V15" s="230"/>
      <c r="W15" s="231"/>
      <c r="X15" s="230"/>
      <c r="Y15" s="231"/>
      <c r="Z15" s="233"/>
      <c r="AA15" s="231"/>
      <c r="AB15" s="230"/>
      <c r="AC15" s="231"/>
      <c r="AD15" s="230"/>
      <c r="AE15" s="231"/>
      <c r="AF15" s="230"/>
      <c r="AG15" s="231"/>
      <c r="AH15" s="230"/>
      <c r="AI15" s="231"/>
      <c r="AJ15" s="230"/>
      <c r="AK15" s="231"/>
      <c r="AL15" s="230"/>
      <c r="AM15" s="231"/>
      <c r="AN15" s="230"/>
      <c r="AO15" s="231"/>
      <c r="AP15" s="230"/>
      <c r="AQ15" s="231"/>
      <c r="AR15" s="292"/>
      <c r="AS15" s="293"/>
      <c r="AT15" s="294">
        <f t="shared" si="1"/>
        <v>0</v>
      </c>
      <c r="AU15" s="295">
        <f t="shared" si="2"/>
        <v>0</v>
      </c>
      <c r="AV15" s="255"/>
      <c r="AW15" s="255"/>
      <c r="AX15" s="296">
        <f t="shared" si="3"/>
        <v>0</v>
      </c>
      <c r="AY15" s="297"/>
      <c r="AZ15" s="298"/>
      <c r="BA15" s="298"/>
    </row>
    <row r="16" spans="1:56" ht="21.95" customHeight="1">
      <c r="A16" s="280">
        <f t="shared" si="4"/>
        <v>8</v>
      </c>
      <c r="B16" s="281">
        <v>46258</v>
      </c>
      <c r="C16" s="282">
        <f t="shared" si="5"/>
        <v>46258</v>
      </c>
      <c r="D16" s="283">
        <v>0.41666666666666669</v>
      </c>
      <c r="E16" s="284" t="s">
        <v>87</v>
      </c>
      <c r="F16" s="285">
        <v>0.45833333333333331</v>
      </c>
      <c r="G16" s="286" t="s">
        <v>178</v>
      </c>
      <c r="H16" s="287"/>
      <c r="I16" s="287" t="s">
        <v>180</v>
      </c>
      <c r="J16" s="287"/>
      <c r="K16" s="287" t="s">
        <v>180</v>
      </c>
      <c r="L16" s="287" t="s">
        <v>180</v>
      </c>
      <c r="M16" s="287"/>
      <c r="N16" s="288"/>
      <c r="O16" s="289">
        <f>B16-21</f>
        <v>46237</v>
      </c>
      <c r="P16" s="290">
        <f>B16-14</f>
        <v>46244</v>
      </c>
      <c r="Q16" s="291">
        <f>B16-10</f>
        <v>46248</v>
      </c>
      <c r="R16" s="230"/>
      <c r="S16" s="231"/>
      <c r="T16" s="230"/>
      <c r="U16" s="231"/>
      <c r="V16" s="230"/>
      <c r="W16" s="231"/>
      <c r="X16" s="230"/>
      <c r="Y16" s="231"/>
      <c r="Z16" s="230"/>
      <c r="AA16" s="231"/>
      <c r="AB16" s="230"/>
      <c r="AC16" s="231"/>
      <c r="AD16" s="230"/>
      <c r="AE16" s="231"/>
      <c r="AF16" s="230"/>
      <c r="AG16" s="231"/>
      <c r="AH16" s="230"/>
      <c r="AI16" s="231"/>
      <c r="AJ16" s="230"/>
      <c r="AK16" s="231"/>
      <c r="AL16" s="230"/>
      <c r="AM16" s="231"/>
      <c r="AN16" s="230"/>
      <c r="AO16" s="231"/>
      <c r="AP16" s="230"/>
      <c r="AQ16" s="231"/>
      <c r="AR16" s="292"/>
      <c r="AS16" s="299"/>
      <c r="AT16" s="294">
        <f t="shared" si="1"/>
        <v>0</v>
      </c>
      <c r="AU16" s="295">
        <f t="shared" si="2"/>
        <v>0</v>
      </c>
      <c r="AV16" s="255"/>
      <c r="AW16" s="255"/>
      <c r="AX16" s="296">
        <f t="shared" si="3"/>
        <v>0</v>
      </c>
      <c r="AY16" s="297"/>
      <c r="AZ16" s="298"/>
      <c r="BA16" s="298"/>
    </row>
    <row r="17" spans="1:53" ht="21.95" customHeight="1">
      <c r="A17" s="280">
        <f t="shared" si="4"/>
        <v>9</v>
      </c>
      <c r="B17" s="281">
        <v>46272</v>
      </c>
      <c r="C17" s="282">
        <f t="shared" si="5"/>
        <v>46272</v>
      </c>
      <c r="D17" s="283">
        <v>0.41666666666666669</v>
      </c>
      <c r="E17" s="284" t="s">
        <v>87</v>
      </c>
      <c r="F17" s="285">
        <v>0.45833333333333331</v>
      </c>
      <c r="G17" s="286" t="s">
        <v>178</v>
      </c>
      <c r="H17" s="287" t="s">
        <v>180</v>
      </c>
      <c r="I17" s="287"/>
      <c r="J17" s="287" t="s">
        <v>180</v>
      </c>
      <c r="K17" s="287"/>
      <c r="L17" s="287" t="s">
        <v>180</v>
      </c>
      <c r="M17" s="287"/>
      <c r="N17" s="288"/>
      <c r="O17" s="289">
        <f>B17-21-3</f>
        <v>46248</v>
      </c>
      <c r="P17" s="290">
        <f>B17-14</f>
        <v>46258</v>
      </c>
      <c r="Q17" s="291">
        <f>B17-7</f>
        <v>46265</v>
      </c>
      <c r="R17" s="230"/>
      <c r="S17" s="231"/>
      <c r="T17" s="230"/>
      <c r="U17" s="231"/>
      <c r="V17" s="230"/>
      <c r="W17" s="231"/>
      <c r="X17" s="230"/>
      <c r="Y17" s="231"/>
      <c r="Z17" s="230"/>
      <c r="AA17" s="231"/>
      <c r="AB17" s="230"/>
      <c r="AC17" s="231"/>
      <c r="AD17" s="230"/>
      <c r="AE17" s="232"/>
      <c r="AF17" s="230"/>
      <c r="AG17" s="231"/>
      <c r="AH17" s="230"/>
      <c r="AI17" s="231"/>
      <c r="AJ17" s="230"/>
      <c r="AK17" s="231"/>
      <c r="AL17" s="230"/>
      <c r="AM17" s="231"/>
      <c r="AN17" s="230"/>
      <c r="AO17" s="231"/>
      <c r="AP17" s="230"/>
      <c r="AQ17" s="231"/>
      <c r="AR17" s="292"/>
      <c r="AS17" s="293"/>
      <c r="AT17" s="294">
        <f t="shared" si="1"/>
        <v>0</v>
      </c>
      <c r="AU17" s="295">
        <f t="shared" si="2"/>
        <v>0</v>
      </c>
      <c r="AV17" s="255"/>
      <c r="AW17" s="255"/>
      <c r="AX17" s="296">
        <f t="shared" si="3"/>
        <v>0</v>
      </c>
      <c r="AY17" s="297"/>
      <c r="AZ17" s="298"/>
      <c r="BA17" s="298"/>
    </row>
    <row r="18" spans="1:53" ht="21.95" customHeight="1">
      <c r="A18" s="280">
        <f t="shared" si="4"/>
        <v>10</v>
      </c>
      <c r="B18" s="281">
        <v>46282</v>
      </c>
      <c r="C18" s="282">
        <f t="shared" si="5"/>
        <v>46282</v>
      </c>
      <c r="D18" s="283">
        <v>0.41666666666666669</v>
      </c>
      <c r="E18" s="284" t="s">
        <v>87</v>
      </c>
      <c r="F18" s="285">
        <v>0.45833333333333331</v>
      </c>
      <c r="G18" s="286" t="s">
        <v>178</v>
      </c>
      <c r="H18" s="287"/>
      <c r="I18" s="287" t="s">
        <v>191</v>
      </c>
      <c r="J18" s="287"/>
      <c r="K18" s="287" t="s">
        <v>180</v>
      </c>
      <c r="L18" s="287"/>
      <c r="M18" s="287" t="s">
        <v>180</v>
      </c>
      <c r="N18" s="288"/>
      <c r="O18" s="289">
        <f t="shared" si="6"/>
        <v>46261</v>
      </c>
      <c r="P18" s="290">
        <f t="shared" si="0"/>
        <v>46268</v>
      </c>
      <c r="Q18" s="291">
        <f t="shared" si="7"/>
        <v>46274</v>
      </c>
      <c r="R18" s="230"/>
      <c r="S18" s="231"/>
      <c r="T18" s="230"/>
      <c r="U18" s="231"/>
      <c r="V18" s="230"/>
      <c r="W18" s="231"/>
      <c r="X18" s="230"/>
      <c r="Y18" s="231"/>
      <c r="Z18" s="230"/>
      <c r="AA18" s="231"/>
      <c r="AB18" s="230"/>
      <c r="AC18" s="231"/>
      <c r="AD18" s="230"/>
      <c r="AE18" s="232"/>
      <c r="AF18" s="230"/>
      <c r="AG18" s="231"/>
      <c r="AH18" s="230"/>
      <c r="AI18" s="231"/>
      <c r="AJ18" s="230"/>
      <c r="AK18" s="231"/>
      <c r="AL18" s="230"/>
      <c r="AM18" s="231"/>
      <c r="AN18" s="230"/>
      <c r="AO18" s="231"/>
      <c r="AP18" s="230"/>
      <c r="AQ18" s="231"/>
      <c r="AR18" s="292"/>
      <c r="AS18" s="293"/>
      <c r="AT18" s="294">
        <f t="shared" si="1"/>
        <v>0</v>
      </c>
      <c r="AU18" s="295">
        <f t="shared" si="2"/>
        <v>0</v>
      </c>
      <c r="AV18" s="255"/>
      <c r="AW18" s="255"/>
      <c r="AX18" s="296">
        <f t="shared" si="3"/>
        <v>0</v>
      </c>
      <c r="AY18" s="297"/>
      <c r="AZ18" s="298"/>
      <c r="BA18" s="298"/>
    </row>
    <row r="19" spans="1:53" ht="21.95" customHeight="1">
      <c r="A19" s="372">
        <f t="shared" si="4"/>
        <v>11</v>
      </c>
      <c r="B19" s="373"/>
      <c r="C19" s="374"/>
      <c r="D19" s="375"/>
      <c r="E19" s="376"/>
      <c r="F19" s="377"/>
      <c r="G19" s="378"/>
      <c r="H19" s="379"/>
      <c r="I19" s="379"/>
      <c r="J19" s="379"/>
      <c r="K19" s="379"/>
      <c r="L19" s="379"/>
      <c r="M19" s="379"/>
      <c r="N19" s="288"/>
      <c r="O19" s="289">
        <f t="shared" si="6"/>
        <v>-21</v>
      </c>
      <c r="P19" s="290">
        <f t="shared" si="0"/>
        <v>-14</v>
      </c>
      <c r="Q19" s="291">
        <f t="shared" si="7"/>
        <v>-8</v>
      </c>
      <c r="R19" s="230"/>
      <c r="S19" s="231"/>
      <c r="T19" s="230"/>
      <c r="U19" s="231"/>
      <c r="V19" s="230"/>
      <c r="W19" s="231"/>
      <c r="X19" s="230"/>
      <c r="Y19" s="231"/>
      <c r="Z19" s="230"/>
      <c r="AA19" s="231"/>
      <c r="AB19" s="230"/>
      <c r="AC19" s="231"/>
      <c r="AD19" s="230"/>
      <c r="AE19" s="231"/>
      <c r="AF19" s="230"/>
      <c r="AG19" s="231"/>
      <c r="AH19" s="230"/>
      <c r="AI19" s="231"/>
      <c r="AJ19" s="230"/>
      <c r="AK19" s="231"/>
      <c r="AL19" s="230"/>
      <c r="AM19" s="231"/>
      <c r="AN19" s="230"/>
      <c r="AO19" s="231"/>
      <c r="AP19" s="230"/>
      <c r="AQ19" s="231"/>
      <c r="AR19" s="292"/>
      <c r="AS19" s="293"/>
      <c r="AT19" s="294">
        <f t="shared" si="1"/>
        <v>0</v>
      </c>
      <c r="AU19" s="295">
        <f t="shared" si="2"/>
        <v>0</v>
      </c>
      <c r="AV19" s="255"/>
      <c r="AW19" s="255"/>
      <c r="AX19" s="296">
        <f t="shared" si="3"/>
        <v>0</v>
      </c>
      <c r="AY19" s="297"/>
      <c r="AZ19" s="298"/>
      <c r="BA19" s="298"/>
    </row>
    <row r="20" spans="1:53" ht="21.95" customHeight="1">
      <c r="A20" s="372">
        <f t="shared" si="4"/>
        <v>12</v>
      </c>
      <c r="B20" s="373"/>
      <c r="C20" s="374"/>
      <c r="D20" s="375"/>
      <c r="E20" s="376"/>
      <c r="F20" s="377"/>
      <c r="G20" s="378"/>
      <c r="H20" s="379"/>
      <c r="I20" s="379"/>
      <c r="J20" s="379"/>
      <c r="K20" s="379"/>
      <c r="L20" s="379"/>
      <c r="M20" s="379"/>
      <c r="N20" s="288"/>
      <c r="O20" s="289">
        <f t="shared" si="6"/>
        <v>-21</v>
      </c>
      <c r="P20" s="290">
        <f t="shared" si="0"/>
        <v>-14</v>
      </c>
      <c r="Q20" s="291">
        <f t="shared" si="7"/>
        <v>-8</v>
      </c>
      <c r="R20" s="230"/>
      <c r="S20" s="231"/>
      <c r="T20" s="230"/>
      <c r="U20" s="231"/>
      <c r="V20" s="230"/>
      <c r="W20" s="231"/>
      <c r="X20" s="230"/>
      <c r="Y20" s="231"/>
      <c r="Z20" s="230"/>
      <c r="AA20" s="231"/>
      <c r="AB20" s="230"/>
      <c r="AC20" s="231"/>
      <c r="AD20" s="230"/>
      <c r="AE20" s="232"/>
      <c r="AF20" s="230"/>
      <c r="AG20" s="231"/>
      <c r="AH20" s="230"/>
      <c r="AI20" s="231"/>
      <c r="AJ20" s="230"/>
      <c r="AK20" s="231"/>
      <c r="AL20" s="230"/>
      <c r="AM20" s="231"/>
      <c r="AN20" s="230"/>
      <c r="AO20" s="231"/>
      <c r="AP20" s="230"/>
      <c r="AQ20" s="231"/>
      <c r="AR20" s="292"/>
      <c r="AS20" s="293"/>
      <c r="AT20" s="294">
        <f t="shared" si="1"/>
        <v>0</v>
      </c>
      <c r="AU20" s="295">
        <f t="shared" si="2"/>
        <v>0</v>
      </c>
      <c r="AV20" s="255"/>
      <c r="AW20" s="255"/>
      <c r="AX20" s="296">
        <f t="shared" si="3"/>
        <v>0</v>
      </c>
      <c r="AY20" s="297"/>
      <c r="AZ20" s="298"/>
      <c r="BA20" s="298"/>
    </row>
    <row r="21" spans="1:53" ht="21.95" customHeight="1">
      <c r="A21" s="372">
        <f t="shared" si="4"/>
        <v>13</v>
      </c>
      <c r="B21" s="373"/>
      <c r="C21" s="374"/>
      <c r="D21" s="375"/>
      <c r="E21" s="376"/>
      <c r="F21" s="377"/>
      <c r="G21" s="378"/>
      <c r="H21" s="379"/>
      <c r="I21" s="379"/>
      <c r="J21" s="379"/>
      <c r="K21" s="379"/>
      <c r="L21" s="379"/>
      <c r="M21" s="379"/>
      <c r="N21" s="288"/>
      <c r="O21" s="289">
        <f t="shared" si="6"/>
        <v>-21</v>
      </c>
      <c r="P21" s="290">
        <f t="shared" si="0"/>
        <v>-14</v>
      </c>
      <c r="Q21" s="291">
        <f t="shared" si="7"/>
        <v>-8</v>
      </c>
      <c r="R21" s="230"/>
      <c r="S21" s="231"/>
      <c r="T21" s="230"/>
      <c r="U21" s="231"/>
      <c r="V21" s="230"/>
      <c r="W21" s="231"/>
      <c r="X21" s="230"/>
      <c r="Y21" s="231"/>
      <c r="Z21" s="230"/>
      <c r="AA21" s="231"/>
      <c r="AB21" s="230"/>
      <c r="AC21" s="231"/>
      <c r="AD21" s="230"/>
      <c r="AE21" s="232"/>
      <c r="AF21" s="230"/>
      <c r="AG21" s="231"/>
      <c r="AH21" s="230"/>
      <c r="AI21" s="231"/>
      <c r="AJ21" s="230"/>
      <c r="AK21" s="231"/>
      <c r="AL21" s="230"/>
      <c r="AM21" s="231"/>
      <c r="AN21" s="230"/>
      <c r="AO21" s="231"/>
      <c r="AP21" s="230"/>
      <c r="AQ21" s="231"/>
      <c r="AR21" s="292"/>
      <c r="AS21" s="293"/>
      <c r="AT21" s="294">
        <f t="shared" si="1"/>
        <v>0</v>
      </c>
      <c r="AU21" s="295">
        <f t="shared" si="2"/>
        <v>0</v>
      </c>
      <c r="AV21" s="255"/>
      <c r="AW21" s="255"/>
      <c r="AX21" s="296">
        <f t="shared" si="3"/>
        <v>0</v>
      </c>
      <c r="AY21" s="297"/>
      <c r="AZ21" s="298"/>
      <c r="BA21" s="298"/>
    </row>
    <row r="22" spans="1:53" ht="21.95" customHeight="1">
      <c r="A22" s="372">
        <f t="shared" si="4"/>
        <v>14</v>
      </c>
      <c r="B22" s="373"/>
      <c r="C22" s="374"/>
      <c r="D22" s="375"/>
      <c r="E22" s="376"/>
      <c r="F22" s="377"/>
      <c r="G22" s="378"/>
      <c r="H22" s="379"/>
      <c r="I22" s="379"/>
      <c r="J22" s="379"/>
      <c r="K22" s="379"/>
      <c r="L22" s="379"/>
      <c r="M22" s="379"/>
      <c r="N22" s="288"/>
      <c r="O22" s="289">
        <f>B22-21-7</f>
        <v>-28</v>
      </c>
      <c r="P22" s="290">
        <f>B22-14-8</f>
        <v>-22</v>
      </c>
      <c r="Q22" s="291">
        <f>B22-8</f>
        <v>-8</v>
      </c>
      <c r="R22" s="230"/>
      <c r="S22" s="231"/>
      <c r="T22" s="230"/>
      <c r="U22" s="231"/>
      <c r="V22" s="230"/>
      <c r="W22" s="231"/>
      <c r="X22" s="230"/>
      <c r="Y22" s="231"/>
      <c r="Z22" s="230"/>
      <c r="AA22" s="231"/>
      <c r="AB22" s="230"/>
      <c r="AC22" s="231"/>
      <c r="AD22" s="230"/>
      <c r="AE22" s="232"/>
      <c r="AF22" s="230"/>
      <c r="AG22" s="231"/>
      <c r="AH22" s="230"/>
      <c r="AI22" s="231"/>
      <c r="AJ22" s="230"/>
      <c r="AK22" s="231"/>
      <c r="AL22" s="230"/>
      <c r="AM22" s="231"/>
      <c r="AN22" s="230"/>
      <c r="AO22" s="231"/>
      <c r="AP22" s="230"/>
      <c r="AQ22" s="231"/>
      <c r="AR22" s="292"/>
      <c r="AS22" s="293"/>
      <c r="AT22" s="294">
        <f t="shared" si="1"/>
        <v>0</v>
      </c>
      <c r="AU22" s="295">
        <f t="shared" si="2"/>
        <v>0</v>
      </c>
      <c r="AV22" s="255"/>
      <c r="AW22" s="255"/>
      <c r="AX22" s="296">
        <f t="shared" si="3"/>
        <v>0</v>
      </c>
      <c r="AY22" s="297"/>
      <c r="AZ22" s="298"/>
      <c r="BA22" s="298"/>
    </row>
    <row r="23" spans="1:53" ht="21.95" customHeight="1">
      <c r="A23" s="372">
        <f t="shared" si="4"/>
        <v>15</v>
      </c>
      <c r="B23" s="373"/>
      <c r="C23" s="374"/>
      <c r="D23" s="375"/>
      <c r="E23" s="376"/>
      <c r="F23" s="377"/>
      <c r="G23" s="378"/>
      <c r="H23" s="379"/>
      <c r="I23" s="379"/>
      <c r="J23" s="379"/>
      <c r="K23" s="379"/>
      <c r="L23" s="379"/>
      <c r="M23" s="379"/>
      <c r="N23" s="288"/>
      <c r="O23" s="289">
        <f t="shared" si="6"/>
        <v>-21</v>
      </c>
      <c r="P23" s="290">
        <f t="shared" si="0"/>
        <v>-14</v>
      </c>
      <c r="Q23" s="291">
        <f t="shared" si="7"/>
        <v>-8</v>
      </c>
      <c r="R23" s="230"/>
      <c r="S23" s="231"/>
      <c r="T23" s="230"/>
      <c r="U23" s="231"/>
      <c r="V23" s="230"/>
      <c r="W23" s="231"/>
      <c r="X23" s="230"/>
      <c r="Y23" s="231"/>
      <c r="Z23" s="230"/>
      <c r="AA23" s="231"/>
      <c r="AB23" s="230"/>
      <c r="AC23" s="231"/>
      <c r="AD23" s="230"/>
      <c r="AE23" s="232"/>
      <c r="AF23" s="230"/>
      <c r="AG23" s="231"/>
      <c r="AH23" s="230"/>
      <c r="AI23" s="231"/>
      <c r="AJ23" s="230"/>
      <c r="AK23" s="231"/>
      <c r="AL23" s="230"/>
      <c r="AM23" s="231"/>
      <c r="AN23" s="230"/>
      <c r="AO23" s="231"/>
      <c r="AP23" s="230"/>
      <c r="AQ23" s="231"/>
      <c r="AR23" s="292"/>
      <c r="AS23" s="293"/>
      <c r="AT23" s="294">
        <f t="shared" si="1"/>
        <v>0</v>
      </c>
      <c r="AU23" s="295">
        <f t="shared" si="2"/>
        <v>0</v>
      </c>
      <c r="AV23" s="255"/>
      <c r="AW23" s="255"/>
      <c r="AX23" s="296">
        <f t="shared" si="3"/>
        <v>0</v>
      </c>
      <c r="AY23" s="297"/>
      <c r="AZ23" s="298"/>
      <c r="BA23" s="298"/>
    </row>
    <row r="24" spans="1:53" ht="21.95" customHeight="1">
      <c r="A24" s="372">
        <f t="shared" si="4"/>
        <v>16</v>
      </c>
      <c r="B24" s="373"/>
      <c r="C24" s="374"/>
      <c r="D24" s="375"/>
      <c r="E24" s="376"/>
      <c r="F24" s="377"/>
      <c r="G24" s="378"/>
      <c r="H24" s="379"/>
      <c r="I24" s="379"/>
      <c r="J24" s="379"/>
      <c r="K24" s="379"/>
      <c r="L24" s="379"/>
      <c r="M24" s="379"/>
      <c r="N24" s="288"/>
      <c r="O24" s="289">
        <f t="shared" si="6"/>
        <v>-21</v>
      </c>
      <c r="P24" s="290">
        <f t="shared" si="0"/>
        <v>-14</v>
      </c>
      <c r="Q24" s="291">
        <f t="shared" si="7"/>
        <v>-8</v>
      </c>
      <c r="R24" s="230"/>
      <c r="S24" s="231"/>
      <c r="T24" s="230"/>
      <c r="U24" s="231"/>
      <c r="V24" s="230"/>
      <c r="W24" s="231"/>
      <c r="X24" s="230"/>
      <c r="Y24" s="231"/>
      <c r="Z24" s="230"/>
      <c r="AA24" s="231"/>
      <c r="AB24" s="230"/>
      <c r="AC24" s="231"/>
      <c r="AD24" s="230"/>
      <c r="AE24" s="232"/>
      <c r="AF24" s="230"/>
      <c r="AG24" s="231"/>
      <c r="AH24" s="230"/>
      <c r="AI24" s="231"/>
      <c r="AJ24" s="230"/>
      <c r="AK24" s="231"/>
      <c r="AL24" s="230"/>
      <c r="AM24" s="231"/>
      <c r="AN24" s="230"/>
      <c r="AO24" s="231"/>
      <c r="AP24" s="230"/>
      <c r="AQ24" s="231"/>
      <c r="AR24" s="292"/>
      <c r="AS24" s="293"/>
      <c r="AT24" s="294">
        <f t="shared" si="1"/>
        <v>0</v>
      </c>
      <c r="AU24" s="295">
        <f t="shared" si="2"/>
        <v>0</v>
      </c>
      <c r="AV24" s="255"/>
      <c r="AW24" s="255"/>
      <c r="AX24" s="296">
        <f t="shared" si="3"/>
        <v>0</v>
      </c>
      <c r="AY24" s="297"/>
      <c r="AZ24" s="298"/>
      <c r="BA24" s="298"/>
    </row>
    <row r="25" spans="1:53" ht="21.95" customHeight="1">
      <c r="A25" s="287"/>
      <c r="B25" s="281"/>
      <c r="C25" s="287"/>
      <c r="D25" s="300"/>
      <c r="E25" s="284"/>
      <c r="F25" s="301"/>
      <c r="G25" s="287"/>
      <c r="H25" s="287"/>
      <c r="I25" s="287"/>
      <c r="J25" s="287"/>
      <c r="K25" s="287"/>
      <c r="L25" s="287"/>
      <c r="M25" s="287"/>
      <c r="O25" s="446" t="s">
        <v>90</v>
      </c>
      <c r="P25" s="447"/>
      <c r="Q25" s="447"/>
      <c r="R25" s="447"/>
      <c r="S25" s="447"/>
      <c r="T25" s="447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  <c r="AL25" s="447"/>
      <c r="AM25" s="447"/>
      <c r="AN25" s="447"/>
      <c r="AO25" s="447"/>
      <c r="AP25" s="447"/>
      <c r="AQ25" s="447"/>
      <c r="AR25" s="447"/>
      <c r="AS25" s="447"/>
      <c r="AT25" s="294">
        <f>SUM(AT9:AT24)</f>
        <v>0</v>
      </c>
      <c r="AU25" s="295">
        <f>SUM(AU9:AU24)</f>
        <v>0</v>
      </c>
      <c r="AV25" s="264"/>
      <c r="AW25" s="264"/>
      <c r="AX25" s="243"/>
      <c r="AY25" s="255"/>
    </row>
    <row r="26" spans="1:53" s="241" customFormat="1" ht="21" customHeight="1">
      <c r="A26" s="303"/>
      <c r="B26" s="243"/>
      <c r="C26" s="303"/>
      <c r="D26" s="243"/>
      <c r="E26" s="303"/>
      <c r="F26" s="243"/>
      <c r="G26" s="268" t="s">
        <v>112</v>
      </c>
      <c r="H26" s="304">
        <f t="shared" ref="H26:M26" si="8">COUNTIF(H9:H25,"○")</f>
        <v>5</v>
      </c>
      <c r="I26" s="304">
        <f t="shared" si="8"/>
        <v>5</v>
      </c>
      <c r="J26" s="304">
        <f t="shared" si="8"/>
        <v>5</v>
      </c>
      <c r="K26" s="304">
        <f t="shared" si="8"/>
        <v>5</v>
      </c>
      <c r="L26" s="304">
        <f t="shared" si="8"/>
        <v>5</v>
      </c>
      <c r="M26" s="304">
        <f t="shared" si="8"/>
        <v>5</v>
      </c>
      <c r="O26" s="242"/>
      <c r="P26" s="305"/>
      <c r="Q26" s="306" t="s">
        <v>111</v>
      </c>
      <c r="R26" s="307">
        <f t="shared" ref="R26:AD26" si="9">SUM(R9:R24)</f>
        <v>0</v>
      </c>
      <c r="S26" s="308">
        <f t="shared" si="9"/>
        <v>0</v>
      </c>
      <c r="T26" s="307">
        <f t="shared" si="9"/>
        <v>0</v>
      </c>
      <c r="U26" s="309">
        <f t="shared" si="9"/>
        <v>0</v>
      </c>
      <c r="V26" s="310">
        <f t="shared" si="9"/>
        <v>0</v>
      </c>
      <c r="W26" s="308">
        <f t="shared" si="9"/>
        <v>0</v>
      </c>
      <c r="X26" s="310">
        <f t="shared" si="9"/>
        <v>0</v>
      </c>
      <c r="Y26" s="308">
        <f t="shared" si="9"/>
        <v>0</v>
      </c>
      <c r="Z26" s="307">
        <f t="shared" si="9"/>
        <v>0</v>
      </c>
      <c r="AA26" s="309">
        <f t="shared" si="9"/>
        <v>0</v>
      </c>
      <c r="AB26" s="310">
        <f t="shared" si="9"/>
        <v>0</v>
      </c>
      <c r="AC26" s="308">
        <f t="shared" si="9"/>
        <v>0</v>
      </c>
      <c r="AD26" s="311">
        <f t="shared" si="9"/>
        <v>0</v>
      </c>
      <c r="AE26" s="312"/>
      <c r="AF26" s="313">
        <f>SUM(AF9:AF24)</f>
        <v>0</v>
      </c>
      <c r="AG26" s="308">
        <f>SUM(AG9:AG24)</f>
        <v>0</v>
      </c>
      <c r="AH26" s="311">
        <f>SUM(AH9:AH24)</f>
        <v>0</v>
      </c>
      <c r="AI26" s="309">
        <f>SUM(AI9:AI24)</f>
        <v>0</v>
      </c>
      <c r="AJ26" s="313">
        <f>SUM(AJ9:AJ24)</f>
        <v>0</v>
      </c>
      <c r="AK26" s="314"/>
      <c r="AL26" s="313">
        <f>SUM(AL9:AL24)</f>
        <v>0</v>
      </c>
      <c r="AM26" s="314"/>
      <c r="AN26" s="313">
        <f>SUM(AN9:AN24)</f>
        <v>0</v>
      </c>
      <c r="AO26" s="314"/>
      <c r="AP26" s="314">
        <f>SUM(AP9:AP24)</f>
        <v>0</v>
      </c>
      <c r="AQ26" s="309">
        <f>SUM(AQ9:AQ24)</f>
        <v>0</v>
      </c>
      <c r="AR26" s="314">
        <f>SUM(AR9:AR24)</f>
        <v>0</v>
      </c>
      <c r="AS26" s="309">
        <f>SUM(AS9:AS24)</f>
        <v>0</v>
      </c>
      <c r="AT26" s="478">
        <f>SUM(AT25:AU25)</f>
        <v>0</v>
      </c>
      <c r="AU26" s="479"/>
      <c r="AV26" s="242"/>
      <c r="AW26" s="242"/>
      <c r="AX26" s="296">
        <f>SUM(AX9:AX24)</f>
        <v>0</v>
      </c>
      <c r="AY26" s="250"/>
    </row>
    <row r="27" spans="1:53" s="241" customFormat="1" ht="21" customHeight="1">
      <c r="A27" s="303"/>
      <c r="B27" s="243"/>
      <c r="C27" s="303"/>
      <c r="D27" s="243"/>
      <c r="E27" s="303"/>
      <c r="F27" s="243"/>
      <c r="G27" s="268" t="s">
        <v>113</v>
      </c>
      <c r="H27" s="304">
        <f t="shared" ref="H27:M27" ca="1" si="10">SUMIF(H9:H25,"○",$AX$9:$AX$24)</f>
        <v>0</v>
      </c>
      <c r="I27" s="304">
        <f t="shared" ca="1" si="10"/>
        <v>0</v>
      </c>
      <c r="J27" s="304">
        <f t="shared" ca="1" si="10"/>
        <v>0</v>
      </c>
      <c r="K27" s="304">
        <f t="shared" ca="1" si="10"/>
        <v>0</v>
      </c>
      <c r="L27" s="304">
        <f t="shared" ca="1" si="10"/>
        <v>0</v>
      </c>
      <c r="M27" s="304">
        <f t="shared" ca="1" si="10"/>
        <v>0</v>
      </c>
      <c r="O27" s="242"/>
      <c r="P27" s="315"/>
      <c r="Q27" s="316" t="str">
        <f>"( "&amp;SUM(R26:AS26)&amp;" )"</f>
        <v>( 0 )</v>
      </c>
      <c r="R27" s="472">
        <f>SUM(R26:S26)</f>
        <v>0</v>
      </c>
      <c r="S27" s="473"/>
      <c r="T27" s="472">
        <f>SUM(T26:U26)</f>
        <v>0</v>
      </c>
      <c r="U27" s="474"/>
      <c r="V27" s="475">
        <f>SUM(V26:W26)</f>
        <v>0</v>
      </c>
      <c r="W27" s="473"/>
      <c r="X27" s="475">
        <f>SUM(X26:Y26)</f>
        <v>0</v>
      </c>
      <c r="Y27" s="473"/>
      <c r="Z27" s="472">
        <f>SUM(Z26:AA26)</f>
        <v>0</v>
      </c>
      <c r="AA27" s="474"/>
      <c r="AB27" s="475">
        <f>SUM(AB26:AC26)</f>
        <v>0</v>
      </c>
      <c r="AC27" s="473"/>
      <c r="AD27" s="472">
        <f>SUM(AD26:AE26)</f>
        <v>0</v>
      </c>
      <c r="AE27" s="474"/>
      <c r="AF27" s="475">
        <f>SUM(AF26:AG26)</f>
        <v>0</v>
      </c>
      <c r="AG27" s="473"/>
      <c r="AH27" s="472">
        <f>SUM(AH26:AI26)</f>
        <v>0</v>
      </c>
      <c r="AI27" s="474"/>
      <c r="AJ27" s="472">
        <f>SUM(AJ26:AK26)</f>
        <v>0</v>
      </c>
      <c r="AK27" s="474"/>
      <c r="AL27" s="472">
        <f>SUM(AL26:AM26)</f>
        <v>0</v>
      </c>
      <c r="AM27" s="474"/>
      <c r="AN27" s="472">
        <f>SUM(AN26:AO26)</f>
        <v>0</v>
      </c>
      <c r="AO27" s="474"/>
      <c r="AP27" s="477">
        <f>SUM(AP26:AQ26)</f>
        <v>0</v>
      </c>
      <c r="AQ27" s="474"/>
      <c r="AR27" s="477">
        <f>SUM(AR26:AS26)</f>
        <v>0</v>
      </c>
      <c r="AS27" s="474"/>
      <c r="AT27" s="317"/>
      <c r="AU27" s="318"/>
      <c r="AV27" s="242"/>
      <c r="AW27" s="242"/>
      <c r="AX27" s="243"/>
      <c r="AY27" s="250"/>
    </row>
    <row r="28" spans="1:53" s="241" customFormat="1" ht="21" customHeight="1">
      <c r="A28" s="303"/>
      <c r="B28" s="243"/>
      <c r="C28" s="303"/>
      <c r="D28" s="243"/>
      <c r="E28" s="303"/>
      <c r="F28" s="243"/>
      <c r="G28" s="319" t="s">
        <v>176</v>
      </c>
      <c r="H28" s="303">
        <f t="shared" ref="H28:M28" si="11">COUNTIF(H9:H25,"○")+COUNTIF(H9:H25,"－")</f>
        <v>5</v>
      </c>
      <c r="I28" s="303">
        <f t="shared" si="11"/>
        <v>5</v>
      </c>
      <c r="J28" s="303">
        <f t="shared" si="11"/>
        <v>5</v>
      </c>
      <c r="K28" s="303">
        <f t="shared" si="11"/>
        <v>5</v>
      </c>
      <c r="L28" s="303">
        <f t="shared" si="11"/>
        <v>5</v>
      </c>
      <c r="M28" s="303">
        <f t="shared" si="11"/>
        <v>5</v>
      </c>
      <c r="O28" s="242"/>
      <c r="P28" s="242"/>
      <c r="Q28" s="242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317"/>
      <c r="AU28" s="318"/>
      <c r="AV28" s="242"/>
      <c r="AW28" s="242"/>
      <c r="AX28" s="243"/>
      <c r="AY28" s="250"/>
    </row>
    <row r="29" spans="1:53" s="241" customFormat="1" ht="21" hidden="1" customHeight="1">
      <c r="A29" s="303"/>
      <c r="C29" s="243" t="s">
        <v>114</v>
      </c>
      <c r="D29" s="243"/>
      <c r="E29" s="303"/>
      <c r="F29" s="243" t="s">
        <v>116</v>
      </c>
      <c r="G29" s="243" t="s">
        <v>112</v>
      </c>
      <c r="H29" s="320">
        <v>5</v>
      </c>
      <c r="I29" s="320">
        <v>5</v>
      </c>
      <c r="J29" s="320">
        <v>5</v>
      </c>
      <c r="K29" s="320">
        <v>4</v>
      </c>
      <c r="L29" s="320">
        <v>4</v>
      </c>
      <c r="M29" s="320">
        <v>4</v>
      </c>
      <c r="O29" s="242"/>
      <c r="P29" s="242"/>
      <c r="Q29" s="321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322"/>
      <c r="AU29" s="323"/>
      <c r="AV29" s="242"/>
      <c r="AW29" s="242"/>
      <c r="AX29" s="243"/>
      <c r="AY29" s="250"/>
    </row>
    <row r="30" spans="1:53" s="241" customFormat="1" ht="21" hidden="1" customHeight="1">
      <c r="A30" s="303"/>
      <c r="B30" s="243"/>
      <c r="C30" s="303"/>
      <c r="D30" s="243"/>
      <c r="E30" s="303"/>
      <c r="F30" s="243"/>
      <c r="G30" s="243" t="s">
        <v>113</v>
      </c>
      <c r="H30" s="320">
        <v>20</v>
      </c>
      <c r="I30" s="320">
        <v>21</v>
      </c>
      <c r="J30" s="320">
        <v>15</v>
      </c>
      <c r="K30" s="320">
        <v>19</v>
      </c>
      <c r="L30" s="320">
        <v>13</v>
      </c>
      <c r="M30" s="320">
        <v>14</v>
      </c>
      <c r="O30" s="242"/>
      <c r="P30" s="242"/>
      <c r="Q30" s="321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322"/>
      <c r="AU30" s="323"/>
      <c r="AV30" s="242"/>
      <c r="AW30" s="242"/>
      <c r="AX30" s="243"/>
      <c r="AY30" s="250"/>
    </row>
    <row r="31" spans="1:53" s="241" customFormat="1" ht="21" customHeight="1">
      <c r="A31" s="303"/>
      <c r="B31" s="243"/>
      <c r="C31" s="243" t="s">
        <v>114</v>
      </c>
      <c r="D31" s="243"/>
      <c r="E31" s="303"/>
      <c r="F31" s="243" t="s">
        <v>175</v>
      </c>
      <c r="G31" s="243" t="s">
        <v>172</v>
      </c>
      <c r="H31" s="320">
        <v>5</v>
      </c>
      <c r="I31" s="320">
        <v>5</v>
      </c>
      <c r="J31" s="320">
        <v>7</v>
      </c>
      <c r="K31" s="320">
        <v>6</v>
      </c>
      <c r="L31" s="320">
        <v>7</v>
      </c>
      <c r="M31" s="320">
        <v>7</v>
      </c>
      <c r="O31" s="242"/>
      <c r="P31" s="242"/>
      <c r="Q31" s="321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322"/>
      <c r="AU31" s="323"/>
      <c r="AV31" s="242"/>
      <c r="AW31" s="242"/>
      <c r="AX31" s="243"/>
      <c r="AY31" s="250"/>
    </row>
    <row r="32" spans="1:53" s="241" customFormat="1" ht="21" customHeight="1">
      <c r="A32" s="303"/>
      <c r="B32" s="243"/>
      <c r="C32" s="303"/>
      <c r="D32" s="243"/>
      <c r="E32" s="303"/>
      <c r="F32" s="243"/>
      <c r="G32" s="243" t="s">
        <v>113</v>
      </c>
      <c r="H32" s="320">
        <v>19</v>
      </c>
      <c r="I32" s="320">
        <v>14</v>
      </c>
      <c r="J32" s="320">
        <v>25</v>
      </c>
      <c r="K32" s="320">
        <v>25</v>
      </c>
      <c r="L32" s="320">
        <v>20</v>
      </c>
      <c r="M32" s="320">
        <v>22</v>
      </c>
      <c r="O32" s="242"/>
      <c r="P32" s="242"/>
      <c r="Q32" s="321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322"/>
      <c r="AU32" s="323"/>
      <c r="AV32" s="242"/>
      <c r="AW32" s="242"/>
      <c r="AX32" s="243"/>
      <c r="AY32" s="250"/>
    </row>
    <row r="33" spans="1:56" s="241" customFormat="1" ht="21" customHeight="1">
      <c r="A33" s="303"/>
      <c r="B33" s="243"/>
      <c r="C33" s="303"/>
      <c r="D33" s="243"/>
      <c r="E33" s="303"/>
      <c r="F33" s="243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U33" s="242"/>
      <c r="AV33" s="242"/>
      <c r="AW33" s="242"/>
      <c r="AX33" s="243"/>
      <c r="AY33" s="250"/>
    </row>
    <row r="34" spans="1:56" ht="21" customHeight="1">
      <c r="A34" s="248" t="s">
        <v>163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O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3"/>
      <c r="AZ34" s="324"/>
      <c r="BA34" s="324"/>
      <c r="BB34" s="266"/>
      <c r="BC34" s="266"/>
      <c r="BD34" s="266"/>
    </row>
    <row r="35" spans="1:56" ht="21" customHeight="1">
      <c r="A35" s="258"/>
      <c r="B35" s="259"/>
      <c r="C35" s="260"/>
      <c r="D35" s="260"/>
      <c r="E35" s="260"/>
      <c r="F35" s="261"/>
      <c r="G35" s="258"/>
      <c r="H35" s="467" t="s">
        <v>77</v>
      </c>
      <c r="I35" s="468"/>
      <c r="J35" s="468"/>
      <c r="K35" s="468"/>
      <c r="L35" s="468"/>
      <c r="M35" s="469"/>
      <c r="N35" s="241"/>
      <c r="O35" s="455" t="s">
        <v>78</v>
      </c>
      <c r="P35" s="455" t="s">
        <v>79</v>
      </c>
      <c r="Q35" s="455" t="s">
        <v>80</v>
      </c>
      <c r="R35" s="262" t="s">
        <v>81</v>
      </c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460"/>
      <c r="AU35" s="461"/>
      <c r="AV35" s="264"/>
      <c r="AW35" s="264"/>
      <c r="AX35" s="457"/>
      <c r="AY35" s="445"/>
      <c r="AZ35" s="445"/>
      <c r="BA35" s="445"/>
      <c r="BB35" s="266"/>
      <c r="BC35" s="266"/>
      <c r="BD35" s="266"/>
    </row>
    <row r="36" spans="1:56" ht="17.25" customHeight="1">
      <c r="A36" s="267" t="s">
        <v>75</v>
      </c>
      <c r="B36" s="440" t="s">
        <v>157</v>
      </c>
      <c r="C36" s="441"/>
      <c r="D36" s="441"/>
      <c r="E36" s="268"/>
      <c r="F36" s="269"/>
      <c r="G36" s="267" t="s">
        <v>76</v>
      </c>
      <c r="H36" s="442" t="str">
        <f t="shared" ref="H36:M36" si="12">H7</f>
        <v>神谷</v>
      </c>
      <c r="I36" s="442" t="str">
        <f t="shared" si="12"/>
        <v>國枝</v>
      </c>
      <c r="J36" s="442" t="str">
        <f t="shared" si="12"/>
        <v>児島</v>
      </c>
      <c r="K36" s="442" t="str">
        <f t="shared" si="12"/>
        <v>犬飼</v>
      </c>
      <c r="L36" s="435" t="str">
        <f t="shared" si="12"/>
        <v>(和)
水野</v>
      </c>
      <c r="M36" s="435" t="str">
        <f t="shared" si="12"/>
        <v>(剛)
水野</v>
      </c>
      <c r="N36" s="241"/>
      <c r="O36" s="430"/>
      <c r="P36" s="430"/>
      <c r="Q36" s="433"/>
      <c r="R36" s="448" t="str">
        <f>R7</f>
        <v>大垣市</v>
      </c>
      <c r="S36" s="449"/>
      <c r="T36" s="448" t="str">
        <f>T7</f>
        <v>高山市</v>
      </c>
      <c r="U36" s="449"/>
      <c r="V36" s="448" t="str">
        <f>V7</f>
        <v>関市</v>
      </c>
      <c r="W36" s="449"/>
      <c r="X36" s="448" t="str">
        <f>X7</f>
        <v>土岐市</v>
      </c>
      <c r="Y36" s="449"/>
      <c r="Z36" s="448" t="str">
        <f>Z7</f>
        <v>各務原市</v>
      </c>
      <c r="AA36" s="449"/>
      <c r="AB36" s="448" t="str">
        <f>AB7</f>
        <v>可児市</v>
      </c>
      <c r="AC36" s="449"/>
      <c r="AD36" s="448" t="str">
        <f>AD7</f>
        <v>山県市</v>
      </c>
      <c r="AE36" s="449"/>
      <c r="AF36" s="448" t="str">
        <f>AF7</f>
        <v>瑞穂市</v>
      </c>
      <c r="AG36" s="449"/>
      <c r="AH36" s="448" t="str">
        <f>AH7</f>
        <v>本巣市</v>
      </c>
      <c r="AI36" s="449"/>
      <c r="AJ36" s="448" t="str">
        <f>AJ7</f>
        <v>郡上市</v>
      </c>
      <c r="AK36" s="449"/>
      <c r="AL36" s="448" t="str">
        <f>AL7</f>
        <v>羽島市</v>
      </c>
      <c r="AM36" s="449"/>
      <c r="AN36" s="448" t="str">
        <f>AN7</f>
        <v>川辺町</v>
      </c>
      <c r="AO36" s="449"/>
      <c r="AP36" s="448" t="str">
        <f>AP7</f>
        <v>川辺町</v>
      </c>
      <c r="AQ36" s="449"/>
      <c r="AR36" s="450">
        <f>AR7</f>
        <v>0</v>
      </c>
      <c r="AS36" s="450"/>
      <c r="AT36" s="458" t="s">
        <v>91</v>
      </c>
      <c r="AU36" s="459"/>
      <c r="AV36" s="264"/>
      <c r="AW36" s="264"/>
      <c r="AX36" s="457"/>
      <c r="AY36" s="445"/>
      <c r="AZ36" s="445"/>
      <c r="BA36" s="445"/>
      <c r="BB36" s="266"/>
      <c r="BC36" s="266"/>
      <c r="BD36" s="266"/>
    </row>
    <row r="37" spans="1:56" ht="30" customHeight="1">
      <c r="A37" s="270"/>
      <c r="B37" s="271"/>
      <c r="C37" s="272"/>
      <c r="D37" s="272"/>
      <c r="E37" s="272"/>
      <c r="F37" s="273"/>
      <c r="G37" s="270"/>
      <c r="H37" s="443"/>
      <c r="I37" s="443"/>
      <c r="J37" s="443"/>
      <c r="K37" s="443"/>
      <c r="L37" s="436"/>
      <c r="M37" s="436"/>
      <c r="N37" s="243"/>
      <c r="O37" s="431"/>
      <c r="P37" s="432"/>
      <c r="Q37" s="434"/>
      <c r="R37" s="470" t="s">
        <v>130</v>
      </c>
      <c r="S37" s="471"/>
      <c r="T37" s="470" t="s">
        <v>130</v>
      </c>
      <c r="U37" s="471"/>
      <c r="V37" s="470" t="s">
        <v>130</v>
      </c>
      <c r="W37" s="471"/>
      <c r="X37" s="470" t="s">
        <v>130</v>
      </c>
      <c r="Y37" s="471"/>
      <c r="Z37" s="470" t="s">
        <v>130</v>
      </c>
      <c r="AA37" s="471"/>
      <c r="AB37" s="470" t="s">
        <v>130</v>
      </c>
      <c r="AC37" s="471"/>
      <c r="AD37" s="470" t="s">
        <v>130</v>
      </c>
      <c r="AE37" s="471"/>
      <c r="AF37" s="470" t="s">
        <v>130</v>
      </c>
      <c r="AG37" s="471"/>
      <c r="AH37" s="470" t="s">
        <v>130</v>
      </c>
      <c r="AI37" s="471"/>
      <c r="AJ37" s="470" t="s">
        <v>130</v>
      </c>
      <c r="AK37" s="471"/>
      <c r="AL37" s="470" t="s">
        <v>130</v>
      </c>
      <c r="AM37" s="471"/>
      <c r="AN37" s="470" t="s">
        <v>130</v>
      </c>
      <c r="AO37" s="471"/>
      <c r="AP37" s="470" t="s">
        <v>130</v>
      </c>
      <c r="AQ37" s="471"/>
      <c r="AR37" s="470" t="s">
        <v>130</v>
      </c>
      <c r="AS37" s="476"/>
      <c r="AT37" s="453"/>
      <c r="AU37" s="454"/>
      <c r="AV37" s="264"/>
      <c r="AW37" s="264"/>
      <c r="AX37" s="457"/>
      <c r="AY37" s="445"/>
      <c r="AZ37" s="445"/>
      <c r="BA37" s="445"/>
    </row>
    <row r="38" spans="1:56" ht="21.95" customHeight="1">
      <c r="A38" s="328">
        <v>1</v>
      </c>
      <c r="B38" s="281">
        <v>46129</v>
      </c>
      <c r="C38" s="282">
        <f>B38</f>
        <v>46129</v>
      </c>
      <c r="D38" s="329"/>
      <c r="E38" s="330"/>
      <c r="F38" s="331"/>
      <c r="G38" s="287" t="s">
        <v>177</v>
      </c>
      <c r="H38" s="287"/>
      <c r="I38" s="287" t="s">
        <v>180</v>
      </c>
      <c r="J38" s="287"/>
      <c r="K38" s="287"/>
      <c r="L38" s="287" t="s">
        <v>180</v>
      </c>
      <c r="M38" s="287" t="s">
        <v>180</v>
      </c>
      <c r="N38" s="288"/>
      <c r="O38" s="289">
        <f>+B38-14</f>
        <v>46115</v>
      </c>
      <c r="P38" s="290">
        <f>+B38-7</f>
        <v>46122</v>
      </c>
      <c r="Q38" s="291">
        <f>P38</f>
        <v>46122</v>
      </c>
      <c r="R38" s="325"/>
      <c r="S38" s="232"/>
      <c r="T38" s="325"/>
      <c r="U38" s="232"/>
      <c r="V38" s="325"/>
      <c r="W38" s="232"/>
      <c r="X38" s="325"/>
      <c r="Y38" s="232"/>
      <c r="Z38" s="325"/>
      <c r="AA38" s="232"/>
      <c r="AB38" s="325"/>
      <c r="AC38" s="232"/>
      <c r="AD38" s="325"/>
      <c r="AE38" s="232"/>
      <c r="AF38" s="325"/>
      <c r="AG38" s="232"/>
      <c r="AH38" s="325"/>
      <c r="AI38" s="232"/>
      <c r="AJ38" s="325"/>
      <c r="AK38" s="232"/>
      <c r="AL38" s="325"/>
      <c r="AM38" s="232"/>
      <c r="AN38" s="325"/>
      <c r="AO38" s="232"/>
      <c r="AP38" s="325"/>
      <c r="AQ38" s="232"/>
      <c r="AR38" s="293"/>
      <c r="AS38" s="293"/>
      <c r="AT38" s="462">
        <f>SUM(R38:AS38)</f>
        <v>0</v>
      </c>
      <c r="AU38" s="463"/>
      <c r="AV38" s="240"/>
      <c r="AW38" s="240"/>
      <c r="AX38" s="296">
        <f>SUM(AT38:AU38)</f>
        <v>0</v>
      </c>
      <c r="AY38" s="326"/>
      <c r="AZ38" s="327"/>
      <c r="BA38" s="327"/>
    </row>
    <row r="39" spans="1:56" ht="21.95" customHeight="1">
      <c r="A39" s="328">
        <f>A38+1</f>
        <v>2</v>
      </c>
      <c r="B39" s="281">
        <v>46161</v>
      </c>
      <c r="C39" s="282">
        <f t="shared" ref="C39:C48" si="13">B39</f>
        <v>46161</v>
      </c>
      <c r="D39" s="329"/>
      <c r="E39" s="330"/>
      <c r="F39" s="331"/>
      <c r="G39" s="287" t="s">
        <v>177</v>
      </c>
      <c r="H39" s="287"/>
      <c r="I39" s="287"/>
      <c r="J39" s="287" t="s">
        <v>180</v>
      </c>
      <c r="K39" s="287" t="s">
        <v>180</v>
      </c>
      <c r="L39" s="287"/>
      <c r="M39" s="287" t="s">
        <v>180</v>
      </c>
      <c r="N39" s="288"/>
      <c r="O39" s="289">
        <f>+B39-12</f>
        <v>46149</v>
      </c>
      <c r="P39" s="290">
        <f>+B39-8</f>
        <v>46153</v>
      </c>
      <c r="Q39" s="291">
        <f t="shared" ref="Q39:Q55" si="14">P39</f>
        <v>46153</v>
      </c>
      <c r="R39" s="325"/>
      <c r="S39" s="232"/>
      <c r="T39" s="325"/>
      <c r="U39" s="232"/>
      <c r="V39" s="325"/>
      <c r="W39" s="232"/>
      <c r="X39" s="325"/>
      <c r="Y39" s="232"/>
      <c r="Z39" s="325"/>
      <c r="AA39" s="232"/>
      <c r="AB39" s="325"/>
      <c r="AC39" s="232"/>
      <c r="AD39" s="325"/>
      <c r="AE39" s="232"/>
      <c r="AF39" s="325"/>
      <c r="AG39" s="232"/>
      <c r="AH39" s="325"/>
      <c r="AI39" s="232"/>
      <c r="AJ39" s="325"/>
      <c r="AK39" s="232"/>
      <c r="AL39" s="325"/>
      <c r="AM39" s="232"/>
      <c r="AN39" s="325"/>
      <c r="AO39" s="232"/>
      <c r="AP39" s="325"/>
      <c r="AQ39" s="232"/>
      <c r="AR39" s="293"/>
      <c r="AS39" s="293"/>
      <c r="AT39" s="462">
        <f t="shared" ref="AT39:AT55" si="15">SUM(R39:AS39)</f>
        <v>0</v>
      </c>
      <c r="AU39" s="463"/>
      <c r="AV39" s="240"/>
      <c r="AW39" s="240"/>
      <c r="AX39" s="296">
        <f t="shared" ref="AX39:AX55" si="16">SUM(AT39:AU39)</f>
        <v>0</v>
      </c>
      <c r="AY39" s="326"/>
      <c r="AZ39" s="327"/>
      <c r="BA39" s="327"/>
    </row>
    <row r="40" spans="1:56" ht="21.95" customHeight="1">
      <c r="A40" s="328">
        <f t="shared" ref="A40:A55" si="17">A39+1</f>
        <v>3</v>
      </c>
      <c r="B40" s="281">
        <v>46171</v>
      </c>
      <c r="C40" s="282">
        <f t="shared" si="13"/>
        <v>46171</v>
      </c>
      <c r="D40" s="283"/>
      <c r="E40" s="284"/>
      <c r="F40" s="332"/>
      <c r="G40" s="287" t="s">
        <v>177</v>
      </c>
      <c r="H40" s="287" t="s">
        <v>180</v>
      </c>
      <c r="I40" s="287"/>
      <c r="J40" s="287"/>
      <c r="K40" s="287" t="s">
        <v>180</v>
      </c>
      <c r="L40" s="287" t="s">
        <v>180</v>
      </c>
      <c r="M40" s="287"/>
      <c r="N40" s="288"/>
      <c r="O40" s="289">
        <f>+B40-11</f>
        <v>46160</v>
      </c>
      <c r="P40" s="290">
        <f t="shared" ref="P40:P55" si="18">+B40-7</f>
        <v>46164</v>
      </c>
      <c r="Q40" s="291">
        <f t="shared" si="14"/>
        <v>46164</v>
      </c>
      <c r="R40" s="325"/>
      <c r="S40" s="232"/>
      <c r="T40" s="325"/>
      <c r="U40" s="232"/>
      <c r="V40" s="325"/>
      <c r="W40" s="232"/>
      <c r="X40" s="325"/>
      <c r="Y40" s="232"/>
      <c r="Z40" s="325"/>
      <c r="AA40" s="232"/>
      <c r="AB40" s="325"/>
      <c r="AC40" s="232"/>
      <c r="AD40" s="325"/>
      <c r="AE40" s="232"/>
      <c r="AF40" s="325"/>
      <c r="AG40" s="232"/>
      <c r="AH40" s="325"/>
      <c r="AI40" s="232"/>
      <c r="AJ40" s="325"/>
      <c r="AK40" s="232"/>
      <c r="AL40" s="325"/>
      <c r="AM40" s="232"/>
      <c r="AN40" s="325"/>
      <c r="AO40" s="232"/>
      <c r="AP40" s="325"/>
      <c r="AQ40" s="232"/>
      <c r="AR40" s="293"/>
      <c r="AS40" s="293"/>
      <c r="AT40" s="462">
        <f t="shared" si="15"/>
        <v>0</v>
      </c>
      <c r="AU40" s="463"/>
      <c r="AV40" s="240"/>
      <c r="AW40" s="240"/>
      <c r="AX40" s="296">
        <f t="shared" si="16"/>
        <v>0</v>
      </c>
      <c r="AY40" s="326"/>
      <c r="AZ40" s="327"/>
      <c r="BA40" s="327"/>
    </row>
    <row r="41" spans="1:56" ht="21.95" customHeight="1">
      <c r="A41" s="328">
        <f t="shared" si="17"/>
        <v>4</v>
      </c>
      <c r="B41" s="281">
        <v>46178</v>
      </c>
      <c r="C41" s="282">
        <f t="shared" si="13"/>
        <v>46178</v>
      </c>
      <c r="D41" s="283"/>
      <c r="E41" s="284"/>
      <c r="F41" s="332"/>
      <c r="G41" s="287" t="s">
        <v>177</v>
      </c>
      <c r="H41" s="287"/>
      <c r="I41" s="287" t="s">
        <v>180</v>
      </c>
      <c r="J41" s="287" t="s">
        <v>180</v>
      </c>
      <c r="K41" s="287"/>
      <c r="L41" s="287"/>
      <c r="M41" s="287" t="s">
        <v>180</v>
      </c>
      <c r="N41" s="288"/>
      <c r="O41" s="289">
        <f>+B41-11</f>
        <v>46167</v>
      </c>
      <c r="P41" s="290">
        <f t="shared" si="18"/>
        <v>46171</v>
      </c>
      <c r="Q41" s="291">
        <f t="shared" si="14"/>
        <v>46171</v>
      </c>
      <c r="R41" s="325"/>
      <c r="S41" s="232"/>
      <c r="T41" s="325"/>
      <c r="U41" s="232"/>
      <c r="V41" s="325"/>
      <c r="W41" s="232"/>
      <c r="X41" s="325"/>
      <c r="Y41" s="232"/>
      <c r="Z41" s="325"/>
      <c r="AA41" s="232"/>
      <c r="AB41" s="325"/>
      <c r="AC41" s="232"/>
      <c r="AD41" s="325"/>
      <c r="AE41" s="232"/>
      <c r="AF41" s="325"/>
      <c r="AG41" s="232"/>
      <c r="AH41" s="325"/>
      <c r="AI41" s="232"/>
      <c r="AJ41" s="325"/>
      <c r="AK41" s="232"/>
      <c r="AL41" s="325"/>
      <c r="AM41" s="232"/>
      <c r="AN41" s="325"/>
      <c r="AO41" s="232"/>
      <c r="AP41" s="325"/>
      <c r="AQ41" s="232"/>
      <c r="AR41" s="293"/>
      <c r="AS41" s="293"/>
      <c r="AT41" s="462">
        <f t="shared" si="15"/>
        <v>0</v>
      </c>
      <c r="AU41" s="463"/>
      <c r="AV41" s="240"/>
      <c r="AW41" s="240"/>
      <c r="AX41" s="296">
        <f t="shared" si="16"/>
        <v>0</v>
      </c>
      <c r="AY41" s="326"/>
      <c r="AZ41" s="327"/>
      <c r="BA41" s="327"/>
    </row>
    <row r="42" spans="1:56" ht="21.95" customHeight="1">
      <c r="A42" s="328">
        <f t="shared" si="17"/>
        <v>5</v>
      </c>
      <c r="B42" s="281">
        <v>46192</v>
      </c>
      <c r="C42" s="282">
        <f t="shared" si="13"/>
        <v>46192</v>
      </c>
      <c r="D42" s="329"/>
      <c r="E42" s="330"/>
      <c r="F42" s="331"/>
      <c r="G42" s="287" t="s">
        <v>177</v>
      </c>
      <c r="H42" s="287" t="s">
        <v>180</v>
      </c>
      <c r="I42" s="287" t="s">
        <v>180</v>
      </c>
      <c r="J42" s="287"/>
      <c r="K42" s="287" t="s">
        <v>180</v>
      </c>
      <c r="L42" s="287"/>
      <c r="M42" s="287"/>
      <c r="N42" s="288"/>
      <c r="O42" s="289">
        <f>+B42-11-3</f>
        <v>46178</v>
      </c>
      <c r="P42" s="290">
        <f>+B42-7-1</f>
        <v>46184</v>
      </c>
      <c r="Q42" s="291">
        <f t="shared" si="14"/>
        <v>46184</v>
      </c>
      <c r="R42" s="325"/>
      <c r="S42" s="232"/>
      <c r="T42" s="325"/>
      <c r="U42" s="232"/>
      <c r="V42" s="325"/>
      <c r="W42" s="232"/>
      <c r="X42" s="325"/>
      <c r="Y42" s="232"/>
      <c r="Z42" s="325"/>
      <c r="AA42" s="232"/>
      <c r="AB42" s="325"/>
      <c r="AC42" s="232"/>
      <c r="AD42" s="325"/>
      <c r="AE42" s="232"/>
      <c r="AF42" s="325"/>
      <c r="AG42" s="232"/>
      <c r="AH42" s="325"/>
      <c r="AI42" s="232"/>
      <c r="AJ42" s="325"/>
      <c r="AK42" s="232"/>
      <c r="AL42" s="325"/>
      <c r="AM42" s="232"/>
      <c r="AN42" s="325"/>
      <c r="AO42" s="232"/>
      <c r="AP42" s="325"/>
      <c r="AQ42" s="232"/>
      <c r="AR42" s="293"/>
      <c r="AS42" s="293"/>
      <c r="AT42" s="462">
        <f t="shared" si="15"/>
        <v>0</v>
      </c>
      <c r="AU42" s="463"/>
      <c r="AV42" s="240"/>
      <c r="AW42" s="240"/>
      <c r="AX42" s="296">
        <f t="shared" si="16"/>
        <v>0</v>
      </c>
      <c r="AY42" s="326"/>
      <c r="AZ42" s="327"/>
      <c r="BA42" s="327"/>
    </row>
    <row r="43" spans="1:56" ht="21.95" customHeight="1">
      <c r="A43" s="328">
        <f t="shared" si="17"/>
        <v>6</v>
      </c>
      <c r="B43" s="281">
        <v>46218</v>
      </c>
      <c r="C43" s="282">
        <f t="shared" si="13"/>
        <v>46218</v>
      </c>
      <c r="D43" s="329"/>
      <c r="E43" s="330"/>
      <c r="F43" s="331"/>
      <c r="G43" s="287" t="s">
        <v>177</v>
      </c>
      <c r="H43" s="287" t="s">
        <v>180</v>
      </c>
      <c r="I43" s="287"/>
      <c r="J43" s="287" t="s">
        <v>180</v>
      </c>
      <c r="K43" s="287"/>
      <c r="L43" s="287" t="s">
        <v>180</v>
      </c>
      <c r="M43" s="287"/>
      <c r="N43" s="288"/>
      <c r="O43" s="289">
        <f>+B43-11-1</f>
        <v>46206</v>
      </c>
      <c r="P43" s="290">
        <f t="shared" si="18"/>
        <v>46211</v>
      </c>
      <c r="Q43" s="291">
        <f t="shared" si="14"/>
        <v>46211</v>
      </c>
      <c r="R43" s="325"/>
      <c r="S43" s="232"/>
      <c r="T43" s="325"/>
      <c r="U43" s="232"/>
      <c r="V43" s="325"/>
      <c r="W43" s="232"/>
      <c r="X43" s="325"/>
      <c r="Y43" s="232"/>
      <c r="Z43" s="325"/>
      <c r="AA43" s="232"/>
      <c r="AB43" s="325"/>
      <c r="AC43" s="232"/>
      <c r="AD43" s="325"/>
      <c r="AE43" s="232"/>
      <c r="AF43" s="325"/>
      <c r="AG43" s="232"/>
      <c r="AH43" s="325"/>
      <c r="AI43" s="232"/>
      <c r="AJ43" s="325"/>
      <c r="AK43" s="232"/>
      <c r="AL43" s="325"/>
      <c r="AM43" s="232"/>
      <c r="AN43" s="325"/>
      <c r="AO43" s="232"/>
      <c r="AP43" s="325"/>
      <c r="AQ43" s="232"/>
      <c r="AR43" s="293"/>
      <c r="AS43" s="293"/>
      <c r="AT43" s="462">
        <f t="shared" si="15"/>
        <v>0</v>
      </c>
      <c r="AU43" s="463"/>
      <c r="AV43" s="240"/>
      <c r="AW43" s="240"/>
      <c r="AX43" s="296">
        <f t="shared" si="16"/>
        <v>0</v>
      </c>
      <c r="AY43" s="326"/>
      <c r="AZ43" s="327"/>
      <c r="BA43" s="327"/>
    </row>
    <row r="44" spans="1:56" ht="21.95" customHeight="1">
      <c r="A44" s="328">
        <f t="shared" si="17"/>
        <v>7</v>
      </c>
      <c r="B44" s="281">
        <v>46234</v>
      </c>
      <c r="C44" s="282">
        <f t="shared" si="13"/>
        <v>46234</v>
      </c>
      <c r="D44" s="329"/>
      <c r="E44" s="330"/>
      <c r="F44" s="331"/>
      <c r="G44" s="287" t="s">
        <v>177</v>
      </c>
      <c r="H44" s="287" t="s">
        <v>180</v>
      </c>
      <c r="I44" s="287"/>
      <c r="J44" s="287"/>
      <c r="K44" s="287"/>
      <c r="L44" s="287" t="s">
        <v>180</v>
      </c>
      <c r="M44" s="287" t="s">
        <v>180</v>
      </c>
      <c r="N44" s="288"/>
      <c r="O44" s="289">
        <f>+B44-11+1</f>
        <v>46224</v>
      </c>
      <c r="P44" s="290">
        <f t="shared" si="18"/>
        <v>46227</v>
      </c>
      <c r="Q44" s="291">
        <f t="shared" si="14"/>
        <v>46227</v>
      </c>
      <c r="R44" s="325"/>
      <c r="S44" s="232"/>
      <c r="T44" s="325"/>
      <c r="U44" s="232"/>
      <c r="V44" s="325"/>
      <c r="W44" s="232"/>
      <c r="X44" s="325"/>
      <c r="Y44" s="232"/>
      <c r="Z44" s="325"/>
      <c r="AA44" s="232"/>
      <c r="AB44" s="325"/>
      <c r="AC44" s="232"/>
      <c r="AD44" s="325"/>
      <c r="AE44" s="232"/>
      <c r="AF44" s="325"/>
      <c r="AG44" s="232"/>
      <c r="AH44" s="325"/>
      <c r="AI44" s="232"/>
      <c r="AJ44" s="325"/>
      <c r="AK44" s="232"/>
      <c r="AL44" s="325"/>
      <c r="AM44" s="232"/>
      <c r="AN44" s="325"/>
      <c r="AO44" s="232"/>
      <c r="AP44" s="325"/>
      <c r="AQ44" s="232"/>
      <c r="AR44" s="293"/>
      <c r="AS44" s="293"/>
      <c r="AT44" s="462">
        <f t="shared" si="15"/>
        <v>0</v>
      </c>
      <c r="AU44" s="463"/>
      <c r="AV44" s="240"/>
      <c r="AW44" s="240"/>
      <c r="AX44" s="296">
        <f t="shared" si="16"/>
        <v>0</v>
      </c>
      <c r="AY44" s="326"/>
      <c r="AZ44" s="327"/>
      <c r="BA44" s="327"/>
    </row>
    <row r="45" spans="1:56" ht="21.95" customHeight="1">
      <c r="A45" s="328">
        <f t="shared" si="17"/>
        <v>8</v>
      </c>
      <c r="B45" s="281">
        <v>46241</v>
      </c>
      <c r="C45" s="282">
        <f t="shared" si="13"/>
        <v>46241</v>
      </c>
      <c r="D45" s="333"/>
      <c r="E45" s="334"/>
      <c r="F45" s="335"/>
      <c r="G45" s="287" t="s">
        <v>177</v>
      </c>
      <c r="H45" s="287"/>
      <c r="I45" s="287" t="s">
        <v>180</v>
      </c>
      <c r="J45" s="287" t="s">
        <v>180</v>
      </c>
      <c r="K45" s="287"/>
      <c r="L45" s="287" t="s">
        <v>180</v>
      </c>
      <c r="M45" s="287"/>
      <c r="N45" s="288"/>
      <c r="O45" s="289">
        <f>+B45-11</f>
        <v>46230</v>
      </c>
      <c r="P45" s="290">
        <f t="shared" si="18"/>
        <v>46234</v>
      </c>
      <c r="Q45" s="291">
        <f t="shared" si="14"/>
        <v>46234</v>
      </c>
      <c r="R45" s="325"/>
      <c r="S45" s="232"/>
      <c r="T45" s="325"/>
      <c r="U45" s="232"/>
      <c r="V45" s="325"/>
      <c r="W45" s="232"/>
      <c r="X45" s="325"/>
      <c r="Y45" s="232"/>
      <c r="Z45" s="325"/>
      <c r="AA45" s="232"/>
      <c r="AB45" s="325"/>
      <c r="AC45" s="232"/>
      <c r="AD45" s="325"/>
      <c r="AE45" s="232"/>
      <c r="AF45" s="325"/>
      <c r="AG45" s="232"/>
      <c r="AH45" s="325"/>
      <c r="AI45" s="232"/>
      <c r="AJ45" s="325"/>
      <c r="AK45" s="232"/>
      <c r="AL45" s="325"/>
      <c r="AM45" s="232"/>
      <c r="AN45" s="325"/>
      <c r="AO45" s="232"/>
      <c r="AP45" s="325"/>
      <c r="AQ45" s="232"/>
      <c r="AR45" s="293"/>
      <c r="AS45" s="293"/>
      <c r="AT45" s="462">
        <f t="shared" si="15"/>
        <v>0</v>
      </c>
      <c r="AU45" s="463"/>
      <c r="AV45" s="240"/>
      <c r="AW45" s="240"/>
      <c r="AX45" s="296">
        <f t="shared" si="16"/>
        <v>0</v>
      </c>
      <c r="AY45" s="326"/>
      <c r="AZ45" s="327"/>
      <c r="BA45" s="327"/>
    </row>
    <row r="46" spans="1:56" ht="21.95" customHeight="1">
      <c r="A46" s="328">
        <f t="shared" si="17"/>
        <v>9</v>
      </c>
      <c r="B46" s="281">
        <v>46260</v>
      </c>
      <c r="C46" s="282">
        <f t="shared" si="13"/>
        <v>46260</v>
      </c>
      <c r="D46" s="336"/>
      <c r="E46" s="337"/>
      <c r="F46" s="338"/>
      <c r="G46" s="287" t="s">
        <v>177</v>
      </c>
      <c r="H46" s="287" t="s">
        <v>180</v>
      </c>
      <c r="I46" s="287"/>
      <c r="J46" s="287"/>
      <c r="K46" s="287" t="s">
        <v>180</v>
      </c>
      <c r="L46" s="287"/>
      <c r="M46" s="287" t="s">
        <v>180</v>
      </c>
      <c r="N46" s="288"/>
      <c r="O46" s="289">
        <f>+B46-11-1</f>
        <v>46248</v>
      </c>
      <c r="P46" s="290">
        <f t="shared" si="18"/>
        <v>46253</v>
      </c>
      <c r="Q46" s="291">
        <f t="shared" si="14"/>
        <v>46253</v>
      </c>
      <c r="R46" s="325"/>
      <c r="S46" s="232"/>
      <c r="T46" s="325"/>
      <c r="U46" s="232"/>
      <c r="V46" s="325"/>
      <c r="W46" s="232"/>
      <c r="X46" s="325"/>
      <c r="Y46" s="232"/>
      <c r="Z46" s="325"/>
      <c r="AA46" s="232"/>
      <c r="AB46" s="325"/>
      <c r="AC46" s="232"/>
      <c r="AD46" s="325"/>
      <c r="AE46" s="232"/>
      <c r="AF46" s="325"/>
      <c r="AG46" s="232"/>
      <c r="AH46" s="325"/>
      <c r="AI46" s="232"/>
      <c r="AJ46" s="325"/>
      <c r="AK46" s="232"/>
      <c r="AL46" s="325"/>
      <c r="AM46" s="232"/>
      <c r="AN46" s="325"/>
      <c r="AO46" s="232"/>
      <c r="AP46" s="325"/>
      <c r="AQ46" s="232"/>
      <c r="AR46" s="293"/>
      <c r="AS46" s="293"/>
      <c r="AT46" s="462">
        <f t="shared" si="15"/>
        <v>0</v>
      </c>
      <c r="AU46" s="463"/>
      <c r="AV46" s="240"/>
      <c r="AW46" s="240"/>
      <c r="AX46" s="296">
        <f t="shared" si="16"/>
        <v>0</v>
      </c>
      <c r="AY46" s="326"/>
      <c r="AZ46" s="327"/>
      <c r="BA46" s="327"/>
    </row>
    <row r="47" spans="1:56" ht="21.95" customHeight="1">
      <c r="A47" s="339">
        <f t="shared" si="17"/>
        <v>10</v>
      </c>
      <c r="B47" s="281">
        <v>46275</v>
      </c>
      <c r="C47" s="282">
        <f t="shared" si="13"/>
        <v>46275</v>
      </c>
      <c r="D47" s="336"/>
      <c r="E47" s="337"/>
      <c r="F47" s="338"/>
      <c r="G47" s="287" t="s">
        <v>177</v>
      </c>
      <c r="H47" s="287"/>
      <c r="I47" s="287" t="s">
        <v>180</v>
      </c>
      <c r="J47" s="287" t="s">
        <v>180</v>
      </c>
      <c r="K47" s="287"/>
      <c r="L47" s="287"/>
      <c r="M47" s="287" t="s">
        <v>180</v>
      </c>
      <c r="N47" s="288"/>
      <c r="O47" s="289">
        <f>+B47-11-2</f>
        <v>46262</v>
      </c>
      <c r="P47" s="290">
        <f t="shared" si="18"/>
        <v>46268</v>
      </c>
      <c r="Q47" s="291">
        <f t="shared" si="14"/>
        <v>46268</v>
      </c>
      <c r="R47" s="325"/>
      <c r="S47" s="232"/>
      <c r="T47" s="325"/>
      <c r="U47" s="232"/>
      <c r="V47" s="325"/>
      <c r="W47" s="232"/>
      <c r="X47" s="325"/>
      <c r="Y47" s="232"/>
      <c r="Z47" s="325"/>
      <c r="AA47" s="232"/>
      <c r="AB47" s="325"/>
      <c r="AC47" s="232"/>
      <c r="AD47" s="325"/>
      <c r="AE47" s="232"/>
      <c r="AF47" s="325"/>
      <c r="AG47" s="232"/>
      <c r="AH47" s="325"/>
      <c r="AI47" s="232"/>
      <c r="AJ47" s="325"/>
      <c r="AK47" s="232"/>
      <c r="AL47" s="325"/>
      <c r="AM47" s="232"/>
      <c r="AN47" s="325"/>
      <c r="AO47" s="232"/>
      <c r="AP47" s="325"/>
      <c r="AQ47" s="232"/>
      <c r="AR47" s="293"/>
      <c r="AS47" s="293"/>
      <c r="AT47" s="462">
        <f t="shared" si="15"/>
        <v>0</v>
      </c>
      <c r="AU47" s="463"/>
      <c r="AV47" s="240"/>
      <c r="AW47" s="240"/>
      <c r="AX47" s="296">
        <f t="shared" si="16"/>
        <v>0</v>
      </c>
      <c r="AY47" s="326"/>
      <c r="AZ47" s="327"/>
      <c r="BA47" s="327"/>
    </row>
    <row r="48" spans="1:56" ht="21.95" customHeight="1">
      <c r="A48" s="339">
        <f t="shared" si="17"/>
        <v>11</v>
      </c>
      <c r="B48" s="281">
        <v>46290</v>
      </c>
      <c r="C48" s="282">
        <f t="shared" si="13"/>
        <v>46290</v>
      </c>
      <c r="D48" s="336"/>
      <c r="E48" s="337"/>
      <c r="F48" s="338"/>
      <c r="G48" s="287" t="s">
        <v>177</v>
      </c>
      <c r="H48" s="287" t="s">
        <v>180</v>
      </c>
      <c r="I48" s="287"/>
      <c r="J48" s="287"/>
      <c r="K48" s="287" t="s">
        <v>180</v>
      </c>
      <c r="L48" s="287" t="s">
        <v>180</v>
      </c>
      <c r="M48" s="287"/>
      <c r="N48" s="288"/>
      <c r="O48" s="289">
        <f>+B48-11-2</f>
        <v>46277</v>
      </c>
      <c r="P48" s="290">
        <f>+B48-7-1</f>
        <v>46282</v>
      </c>
      <c r="Q48" s="291">
        <f t="shared" si="14"/>
        <v>46282</v>
      </c>
      <c r="R48" s="325"/>
      <c r="S48" s="232"/>
      <c r="T48" s="325"/>
      <c r="U48" s="232"/>
      <c r="V48" s="325"/>
      <c r="W48" s="232"/>
      <c r="X48" s="325"/>
      <c r="Y48" s="232"/>
      <c r="Z48" s="325"/>
      <c r="AA48" s="232"/>
      <c r="AB48" s="325"/>
      <c r="AC48" s="232"/>
      <c r="AD48" s="325"/>
      <c r="AE48" s="232"/>
      <c r="AF48" s="325"/>
      <c r="AG48" s="232"/>
      <c r="AH48" s="325"/>
      <c r="AI48" s="232"/>
      <c r="AJ48" s="325"/>
      <c r="AK48" s="232"/>
      <c r="AL48" s="325"/>
      <c r="AM48" s="232"/>
      <c r="AN48" s="325"/>
      <c r="AO48" s="232"/>
      <c r="AP48" s="325"/>
      <c r="AQ48" s="232"/>
      <c r="AR48" s="293"/>
      <c r="AS48" s="293"/>
      <c r="AT48" s="462">
        <f t="shared" si="15"/>
        <v>0</v>
      </c>
      <c r="AU48" s="463"/>
      <c r="AV48" s="240"/>
      <c r="AW48" s="240"/>
      <c r="AX48" s="296">
        <f t="shared" si="16"/>
        <v>0</v>
      </c>
      <c r="AY48" s="326"/>
      <c r="AZ48" s="327"/>
      <c r="BA48" s="327"/>
    </row>
    <row r="49" spans="1:53" ht="21.95" customHeight="1">
      <c r="A49" s="380">
        <f t="shared" si="17"/>
        <v>12</v>
      </c>
      <c r="B49" s="373"/>
      <c r="C49" s="374"/>
      <c r="D49" s="381"/>
      <c r="E49" s="382"/>
      <c r="F49" s="383"/>
      <c r="G49" s="379"/>
      <c r="H49" s="379"/>
      <c r="I49" s="379"/>
      <c r="J49" s="379"/>
      <c r="K49" s="379"/>
      <c r="L49" s="379"/>
      <c r="M49" s="379"/>
      <c r="N49" s="288"/>
      <c r="O49" s="289">
        <f>+B49-10</f>
        <v>-10</v>
      </c>
      <c r="P49" s="290">
        <f t="shared" si="18"/>
        <v>-7</v>
      </c>
      <c r="Q49" s="291">
        <f t="shared" si="14"/>
        <v>-7</v>
      </c>
      <c r="R49" s="325"/>
      <c r="S49" s="232"/>
      <c r="T49" s="325"/>
      <c r="U49" s="232"/>
      <c r="V49" s="325"/>
      <c r="W49" s="232"/>
      <c r="X49" s="325"/>
      <c r="Y49" s="232"/>
      <c r="Z49" s="325"/>
      <c r="AA49" s="232"/>
      <c r="AB49" s="325"/>
      <c r="AC49" s="232"/>
      <c r="AD49" s="325"/>
      <c r="AE49" s="232"/>
      <c r="AF49" s="325"/>
      <c r="AG49" s="232"/>
      <c r="AH49" s="325"/>
      <c r="AI49" s="232"/>
      <c r="AJ49" s="325"/>
      <c r="AK49" s="232"/>
      <c r="AL49" s="325"/>
      <c r="AM49" s="232"/>
      <c r="AN49" s="325"/>
      <c r="AO49" s="232"/>
      <c r="AP49" s="325"/>
      <c r="AQ49" s="232"/>
      <c r="AR49" s="293"/>
      <c r="AS49" s="293"/>
      <c r="AT49" s="462">
        <f t="shared" si="15"/>
        <v>0</v>
      </c>
      <c r="AU49" s="463"/>
      <c r="AV49" s="240"/>
      <c r="AW49" s="240"/>
      <c r="AX49" s="296">
        <f t="shared" si="16"/>
        <v>0</v>
      </c>
      <c r="AY49" s="326"/>
      <c r="AZ49" s="327"/>
      <c r="BA49" s="327"/>
    </row>
    <row r="50" spans="1:53" ht="21.95" customHeight="1">
      <c r="A50" s="380">
        <f t="shared" si="17"/>
        <v>13</v>
      </c>
      <c r="B50" s="373"/>
      <c r="C50" s="374"/>
      <c r="D50" s="381"/>
      <c r="E50" s="382"/>
      <c r="F50" s="383"/>
      <c r="G50" s="379"/>
      <c r="H50" s="379"/>
      <c r="I50" s="379"/>
      <c r="J50" s="379"/>
      <c r="K50" s="379"/>
      <c r="L50" s="379"/>
      <c r="M50" s="379"/>
      <c r="N50" s="288"/>
      <c r="O50" s="289">
        <f>+B50-11-2</f>
        <v>-13</v>
      </c>
      <c r="P50" s="290">
        <f t="shared" si="18"/>
        <v>-7</v>
      </c>
      <c r="Q50" s="291">
        <f t="shared" si="14"/>
        <v>-7</v>
      </c>
      <c r="R50" s="325"/>
      <c r="S50" s="232"/>
      <c r="T50" s="325"/>
      <c r="U50" s="232"/>
      <c r="V50" s="325"/>
      <c r="W50" s="232"/>
      <c r="X50" s="325"/>
      <c r="Y50" s="232"/>
      <c r="Z50" s="325"/>
      <c r="AA50" s="232"/>
      <c r="AB50" s="325"/>
      <c r="AC50" s="232"/>
      <c r="AD50" s="325"/>
      <c r="AE50" s="232"/>
      <c r="AF50" s="325"/>
      <c r="AG50" s="232"/>
      <c r="AH50" s="325"/>
      <c r="AI50" s="232"/>
      <c r="AJ50" s="325"/>
      <c r="AK50" s="232"/>
      <c r="AL50" s="325"/>
      <c r="AM50" s="232"/>
      <c r="AN50" s="325"/>
      <c r="AO50" s="232"/>
      <c r="AP50" s="325"/>
      <c r="AQ50" s="232"/>
      <c r="AR50" s="293"/>
      <c r="AS50" s="293"/>
      <c r="AT50" s="462">
        <f t="shared" si="15"/>
        <v>0</v>
      </c>
      <c r="AU50" s="463"/>
      <c r="AV50" s="240"/>
      <c r="AW50" s="240"/>
      <c r="AX50" s="296">
        <f t="shared" si="16"/>
        <v>0</v>
      </c>
      <c r="AY50" s="326"/>
      <c r="AZ50" s="327"/>
      <c r="BA50" s="327"/>
    </row>
    <row r="51" spans="1:53" ht="21.95" customHeight="1">
      <c r="A51" s="380">
        <f t="shared" si="17"/>
        <v>14</v>
      </c>
      <c r="B51" s="373"/>
      <c r="C51" s="374"/>
      <c r="D51" s="381"/>
      <c r="E51" s="382"/>
      <c r="F51" s="383"/>
      <c r="G51" s="379"/>
      <c r="H51" s="379"/>
      <c r="I51" s="379"/>
      <c r="J51" s="379"/>
      <c r="K51" s="379"/>
      <c r="L51" s="379"/>
      <c r="M51" s="379"/>
      <c r="N51" s="288"/>
      <c r="O51" s="289">
        <f>+B51-10</f>
        <v>-10</v>
      </c>
      <c r="P51" s="290">
        <f t="shared" si="18"/>
        <v>-7</v>
      </c>
      <c r="Q51" s="291">
        <f t="shared" si="14"/>
        <v>-7</v>
      </c>
      <c r="R51" s="325"/>
      <c r="S51" s="232"/>
      <c r="T51" s="325"/>
      <c r="U51" s="232"/>
      <c r="V51" s="325"/>
      <c r="W51" s="232"/>
      <c r="X51" s="325"/>
      <c r="Y51" s="232"/>
      <c r="Z51" s="325"/>
      <c r="AA51" s="232"/>
      <c r="AB51" s="325"/>
      <c r="AC51" s="232"/>
      <c r="AD51" s="325"/>
      <c r="AE51" s="232"/>
      <c r="AF51" s="325"/>
      <c r="AG51" s="232"/>
      <c r="AH51" s="325"/>
      <c r="AI51" s="232"/>
      <c r="AJ51" s="325"/>
      <c r="AK51" s="232"/>
      <c r="AL51" s="325"/>
      <c r="AM51" s="232"/>
      <c r="AN51" s="325"/>
      <c r="AO51" s="232"/>
      <c r="AP51" s="325"/>
      <c r="AQ51" s="232"/>
      <c r="AR51" s="293"/>
      <c r="AS51" s="293"/>
      <c r="AT51" s="462">
        <f t="shared" si="15"/>
        <v>0</v>
      </c>
      <c r="AU51" s="463"/>
      <c r="AV51" s="240"/>
      <c r="AW51" s="240"/>
      <c r="AX51" s="296">
        <f t="shared" si="16"/>
        <v>0</v>
      </c>
      <c r="AY51" s="326"/>
      <c r="AZ51" s="327"/>
      <c r="BA51" s="327"/>
    </row>
    <row r="52" spans="1:53" ht="21.95" customHeight="1">
      <c r="A52" s="380">
        <f t="shared" si="17"/>
        <v>15</v>
      </c>
      <c r="B52" s="373"/>
      <c r="C52" s="374"/>
      <c r="D52" s="381"/>
      <c r="E52" s="382"/>
      <c r="F52" s="383"/>
      <c r="G52" s="379"/>
      <c r="H52" s="379"/>
      <c r="I52" s="379"/>
      <c r="J52" s="379"/>
      <c r="K52" s="379"/>
      <c r="L52" s="379"/>
      <c r="M52" s="379"/>
      <c r="N52" s="288"/>
      <c r="O52" s="289">
        <f>+B52-11-2</f>
        <v>-13</v>
      </c>
      <c r="P52" s="290">
        <f t="shared" si="18"/>
        <v>-7</v>
      </c>
      <c r="Q52" s="291">
        <f t="shared" si="14"/>
        <v>-7</v>
      </c>
      <c r="R52" s="325"/>
      <c r="S52" s="232"/>
      <c r="T52" s="325"/>
      <c r="U52" s="232"/>
      <c r="V52" s="325"/>
      <c r="W52" s="232"/>
      <c r="X52" s="325"/>
      <c r="Y52" s="232"/>
      <c r="Z52" s="325"/>
      <c r="AA52" s="232"/>
      <c r="AB52" s="325"/>
      <c r="AC52" s="232"/>
      <c r="AD52" s="325"/>
      <c r="AE52" s="232"/>
      <c r="AF52" s="325"/>
      <c r="AG52" s="232"/>
      <c r="AH52" s="325"/>
      <c r="AI52" s="232"/>
      <c r="AJ52" s="325"/>
      <c r="AK52" s="232"/>
      <c r="AL52" s="325"/>
      <c r="AM52" s="232"/>
      <c r="AN52" s="325"/>
      <c r="AO52" s="232"/>
      <c r="AP52" s="325"/>
      <c r="AQ52" s="232"/>
      <c r="AR52" s="293"/>
      <c r="AS52" s="293"/>
      <c r="AT52" s="462">
        <f t="shared" si="15"/>
        <v>0</v>
      </c>
      <c r="AU52" s="463"/>
      <c r="AV52" s="240"/>
      <c r="AW52" s="240"/>
      <c r="AX52" s="296">
        <f t="shared" si="16"/>
        <v>0</v>
      </c>
      <c r="AY52" s="326"/>
      <c r="AZ52" s="327"/>
      <c r="BA52" s="327"/>
    </row>
    <row r="53" spans="1:53" ht="21.95" customHeight="1">
      <c r="A53" s="380">
        <f t="shared" si="17"/>
        <v>16</v>
      </c>
      <c r="B53" s="373"/>
      <c r="C53" s="374"/>
      <c r="D53" s="381"/>
      <c r="E53" s="382"/>
      <c r="F53" s="383"/>
      <c r="G53" s="379"/>
      <c r="H53" s="379"/>
      <c r="I53" s="379"/>
      <c r="J53" s="379"/>
      <c r="K53" s="379"/>
      <c r="L53" s="379"/>
      <c r="M53" s="379"/>
      <c r="N53" s="288"/>
      <c r="O53" s="289">
        <f>+B53-11-2</f>
        <v>-13</v>
      </c>
      <c r="P53" s="290">
        <f t="shared" si="18"/>
        <v>-7</v>
      </c>
      <c r="Q53" s="291">
        <f t="shared" si="14"/>
        <v>-7</v>
      </c>
      <c r="R53" s="325"/>
      <c r="S53" s="232"/>
      <c r="T53" s="325"/>
      <c r="U53" s="232"/>
      <c r="V53" s="325"/>
      <c r="W53" s="232"/>
      <c r="X53" s="325"/>
      <c r="Y53" s="232"/>
      <c r="Z53" s="325"/>
      <c r="AA53" s="232"/>
      <c r="AB53" s="325"/>
      <c r="AC53" s="232"/>
      <c r="AD53" s="325"/>
      <c r="AE53" s="232"/>
      <c r="AF53" s="325"/>
      <c r="AG53" s="232"/>
      <c r="AH53" s="325"/>
      <c r="AI53" s="232"/>
      <c r="AJ53" s="325"/>
      <c r="AK53" s="232"/>
      <c r="AL53" s="325"/>
      <c r="AM53" s="232"/>
      <c r="AN53" s="325"/>
      <c r="AO53" s="232"/>
      <c r="AP53" s="325"/>
      <c r="AQ53" s="232"/>
      <c r="AR53" s="293"/>
      <c r="AS53" s="293"/>
      <c r="AT53" s="462">
        <f t="shared" si="15"/>
        <v>0</v>
      </c>
      <c r="AU53" s="463"/>
      <c r="AV53" s="240"/>
      <c r="AW53" s="240"/>
      <c r="AX53" s="296">
        <f t="shared" si="16"/>
        <v>0</v>
      </c>
      <c r="AY53" s="326"/>
      <c r="AZ53" s="327"/>
      <c r="BA53" s="327"/>
    </row>
    <row r="54" spans="1:53" ht="21.95" customHeight="1">
      <c r="A54" s="380">
        <f t="shared" si="17"/>
        <v>17</v>
      </c>
      <c r="B54" s="373"/>
      <c r="C54" s="374"/>
      <c r="D54" s="381"/>
      <c r="E54" s="382"/>
      <c r="F54" s="383"/>
      <c r="G54" s="379"/>
      <c r="H54" s="379"/>
      <c r="I54" s="379"/>
      <c r="J54" s="379"/>
      <c r="K54" s="379"/>
      <c r="L54" s="379"/>
      <c r="M54" s="379"/>
      <c r="N54" s="288"/>
      <c r="O54" s="289">
        <f>+B54-11-2</f>
        <v>-13</v>
      </c>
      <c r="P54" s="290">
        <f t="shared" si="18"/>
        <v>-7</v>
      </c>
      <c r="Q54" s="291">
        <f t="shared" si="14"/>
        <v>-7</v>
      </c>
      <c r="R54" s="325"/>
      <c r="S54" s="232"/>
      <c r="T54" s="325"/>
      <c r="U54" s="232"/>
      <c r="V54" s="325"/>
      <c r="W54" s="232"/>
      <c r="X54" s="325"/>
      <c r="Y54" s="232"/>
      <c r="Z54" s="325"/>
      <c r="AA54" s="232"/>
      <c r="AB54" s="325"/>
      <c r="AC54" s="232"/>
      <c r="AD54" s="325"/>
      <c r="AE54" s="232"/>
      <c r="AF54" s="325"/>
      <c r="AG54" s="232"/>
      <c r="AH54" s="325"/>
      <c r="AI54" s="232"/>
      <c r="AJ54" s="325"/>
      <c r="AK54" s="232"/>
      <c r="AL54" s="325"/>
      <c r="AM54" s="232"/>
      <c r="AN54" s="325"/>
      <c r="AO54" s="232"/>
      <c r="AP54" s="325"/>
      <c r="AQ54" s="232"/>
      <c r="AR54" s="293"/>
      <c r="AS54" s="293"/>
      <c r="AT54" s="462">
        <f>SUM(R54:AS54)</f>
        <v>0</v>
      </c>
      <c r="AU54" s="463"/>
      <c r="AV54" s="240"/>
      <c r="AW54" s="240"/>
      <c r="AX54" s="296"/>
      <c r="AY54" s="326"/>
      <c r="AZ54" s="327"/>
      <c r="BA54" s="327"/>
    </row>
    <row r="55" spans="1:53" ht="21.95" customHeight="1">
      <c r="A55" s="380">
        <f t="shared" si="17"/>
        <v>18</v>
      </c>
      <c r="B55" s="373"/>
      <c r="C55" s="374"/>
      <c r="D55" s="381"/>
      <c r="E55" s="382"/>
      <c r="F55" s="383"/>
      <c r="G55" s="379"/>
      <c r="H55" s="379"/>
      <c r="I55" s="379"/>
      <c r="J55" s="379"/>
      <c r="K55" s="379"/>
      <c r="L55" s="379"/>
      <c r="M55" s="379"/>
      <c r="N55" s="288"/>
      <c r="O55" s="289">
        <f>+B55-10-1-2</f>
        <v>-13</v>
      </c>
      <c r="P55" s="290">
        <f t="shared" si="18"/>
        <v>-7</v>
      </c>
      <c r="Q55" s="291">
        <f t="shared" si="14"/>
        <v>-7</v>
      </c>
      <c r="R55" s="325"/>
      <c r="S55" s="232"/>
      <c r="T55" s="325"/>
      <c r="U55" s="232"/>
      <c r="V55" s="325"/>
      <c r="W55" s="232"/>
      <c r="X55" s="325"/>
      <c r="Y55" s="232"/>
      <c r="Z55" s="325"/>
      <c r="AA55" s="232"/>
      <c r="AB55" s="325"/>
      <c r="AC55" s="232"/>
      <c r="AD55" s="325"/>
      <c r="AE55" s="232"/>
      <c r="AF55" s="325"/>
      <c r="AG55" s="232"/>
      <c r="AH55" s="325"/>
      <c r="AI55" s="232"/>
      <c r="AJ55" s="325"/>
      <c r="AK55" s="232"/>
      <c r="AL55" s="325"/>
      <c r="AM55" s="232"/>
      <c r="AN55" s="325"/>
      <c r="AO55" s="232"/>
      <c r="AP55" s="325"/>
      <c r="AQ55" s="232"/>
      <c r="AR55" s="293"/>
      <c r="AS55" s="293"/>
      <c r="AT55" s="462">
        <f t="shared" si="15"/>
        <v>0</v>
      </c>
      <c r="AU55" s="463"/>
      <c r="AV55" s="240"/>
      <c r="AW55" s="240"/>
      <c r="AX55" s="296">
        <f t="shared" si="16"/>
        <v>0</v>
      </c>
      <c r="AY55" s="326"/>
      <c r="AZ55" s="327"/>
      <c r="BA55" s="327"/>
    </row>
    <row r="56" spans="1:53" ht="21.95" customHeight="1">
      <c r="A56" s="340"/>
      <c r="B56" s="341"/>
      <c r="C56" s="342"/>
      <c r="D56" s="343"/>
      <c r="E56" s="263"/>
      <c r="F56" s="344"/>
      <c r="G56" s="340"/>
      <c r="H56" s="287"/>
      <c r="I56" s="287"/>
      <c r="J56" s="287"/>
      <c r="K56" s="287"/>
      <c r="L56" s="287"/>
      <c r="M56" s="287"/>
      <c r="O56" s="446" t="s">
        <v>90</v>
      </c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447"/>
      <c r="AJ56" s="464"/>
      <c r="AK56" s="464"/>
      <c r="AL56" s="464"/>
      <c r="AM56" s="464"/>
      <c r="AN56" s="464"/>
      <c r="AO56" s="464"/>
      <c r="AP56" s="447"/>
      <c r="AQ56" s="447"/>
      <c r="AR56" s="447"/>
      <c r="AS56" s="447"/>
      <c r="AT56" s="465">
        <f>SUM(AT38:AU55)</f>
        <v>0</v>
      </c>
      <c r="AU56" s="466"/>
      <c r="AV56" s="264"/>
      <c r="AW56" s="264"/>
      <c r="AX56" s="296">
        <f>SUM(AX38:AX55)</f>
        <v>0</v>
      </c>
      <c r="AY56" s="255"/>
      <c r="AZ56" s="324"/>
      <c r="BA56" s="324"/>
    </row>
    <row r="57" spans="1:53" ht="21.95" customHeight="1">
      <c r="A57" s="241"/>
      <c r="B57" s="241"/>
      <c r="C57" s="241"/>
      <c r="D57" s="241"/>
      <c r="E57" s="241"/>
      <c r="F57" s="241"/>
      <c r="G57" s="268" t="s">
        <v>112</v>
      </c>
      <c r="H57" s="304">
        <f t="shared" ref="H57:M57" si="19">COUNTIF(H38:H56,"○")</f>
        <v>6</v>
      </c>
      <c r="I57" s="304">
        <f t="shared" si="19"/>
        <v>5</v>
      </c>
      <c r="J57" s="304">
        <f t="shared" si="19"/>
        <v>5</v>
      </c>
      <c r="K57" s="304">
        <f t="shared" si="19"/>
        <v>5</v>
      </c>
      <c r="L57" s="304">
        <f t="shared" si="19"/>
        <v>6</v>
      </c>
      <c r="M57" s="304">
        <f t="shared" si="19"/>
        <v>6</v>
      </c>
      <c r="O57" s="241"/>
      <c r="P57" s="345"/>
      <c r="Q57" s="346" t="s">
        <v>110</v>
      </c>
      <c r="R57" s="343">
        <f>SUM(R38:R55)</f>
        <v>0</v>
      </c>
      <c r="S57" s="344"/>
      <c r="T57" s="343">
        <f>SUM(T38:T55)</f>
        <v>0</v>
      </c>
      <c r="U57" s="344"/>
      <c r="V57" s="343">
        <f>SUM(V38:V55)</f>
        <v>0</v>
      </c>
      <c r="W57" s="344"/>
      <c r="X57" s="343">
        <f>SUM(X38:X55)</f>
        <v>0</v>
      </c>
      <c r="Y57" s="344"/>
      <c r="Z57" s="343">
        <f>SUM(Z38:Z55)</f>
        <v>0</v>
      </c>
      <c r="AA57" s="344"/>
      <c r="AB57" s="343">
        <f>SUM(AB38:AB55)</f>
        <v>0</v>
      </c>
      <c r="AC57" s="344"/>
      <c r="AD57" s="343">
        <f>SUM(AD38:AD55)</f>
        <v>0</v>
      </c>
      <c r="AE57" s="344"/>
      <c r="AF57" s="343">
        <f>SUM(AF38:AF55)</f>
        <v>0</v>
      </c>
      <c r="AG57" s="344"/>
      <c r="AH57" s="343">
        <f>SUM(AH38:AH55)</f>
        <v>0</v>
      </c>
      <c r="AI57" s="344"/>
      <c r="AJ57" s="343">
        <f>SUM(AJ38:AJ55)</f>
        <v>0</v>
      </c>
      <c r="AK57" s="344"/>
      <c r="AL57" s="343">
        <f>SUM(AL38:AL55)</f>
        <v>0</v>
      </c>
      <c r="AM57" s="344"/>
      <c r="AN57" s="343">
        <f>SUM(AN38:AN55)</f>
        <v>0</v>
      </c>
      <c r="AO57" s="344"/>
      <c r="AP57" s="343">
        <f>SUM(AP38:AP55)</f>
        <v>0</v>
      </c>
      <c r="AQ57" s="344"/>
      <c r="AR57" s="343">
        <f>SUM(AR38:AR55)</f>
        <v>0</v>
      </c>
      <c r="AS57" s="344"/>
      <c r="AT57" s="347"/>
      <c r="AU57" s="347"/>
      <c r="AV57" s="240"/>
      <c r="AW57" s="240"/>
      <c r="AX57" s="243"/>
      <c r="AZ57" s="324"/>
      <c r="BA57" s="324"/>
    </row>
    <row r="58" spans="1:53" ht="21.95" customHeight="1">
      <c r="A58" s="241"/>
      <c r="B58" s="241"/>
      <c r="C58" s="241"/>
      <c r="D58" s="241"/>
      <c r="E58" s="241"/>
      <c r="F58" s="241"/>
      <c r="G58" s="268" t="s">
        <v>113</v>
      </c>
      <c r="H58" s="304">
        <f t="shared" ref="H58:M58" ca="1" si="20">SUMIF(H38:H56,"○",$AX$38:$AX$55)</f>
        <v>0</v>
      </c>
      <c r="I58" s="304">
        <f t="shared" ca="1" si="20"/>
        <v>0</v>
      </c>
      <c r="J58" s="304">
        <f t="shared" ca="1" si="20"/>
        <v>0</v>
      </c>
      <c r="K58" s="304">
        <f t="shared" ca="1" si="20"/>
        <v>0</v>
      </c>
      <c r="L58" s="304">
        <f t="shared" ca="1" si="20"/>
        <v>0</v>
      </c>
      <c r="M58" s="304">
        <f t="shared" ca="1" si="20"/>
        <v>0</v>
      </c>
      <c r="O58" s="241"/>
      <c r="P58" s="241"/>
      <c r="Q58" s="241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7"/>
      <c r="AM58" s="347"/>
      <c r="AN58" s="347"/>
      <c r="AO58" s="347"/>
      <c r="AP58" s="347"/>
      <c r="AQ58" s="347"/>
      <c r="AR58" s="347"/>
      <c r="AS58" s="347"/>
      <c r="AT58" s="347"/>
      <c r="AU58" s="347"/>
      <c r="AV58" s="240"/>
      <c r="AW58" s="240"/>
      <c r="AX58" s="243"/>
      <c r="AZ58" s="324"/>
      <c r="BA58" s="324"/>
    </row>
    <row r="59" spans="1:53" ht="21.95" customHeight="1">
      <c r="A59" s="241"/>
      <c r="B59" s="241"/>
      <c r="C59" s="241"/>
      <c r="D59" s="241"/>
      <c r="E59" s="241"/>
      <c r="F59" s="241"/>
      <c r="G59" s="348" t="s">
        <v>176</v>
      </c>
      <c r="H59" s="303">
        <f t="shared" ref="H59:M59" si="21">COUNTIF(H38:H56,"○")+COUNTIF(H38:H56,"－")</f>
        <v>6</v>
      </c>
      <c r="I59" s="303">
        <f t="shared" si="21"/>
        <v>5</v>
      </c>
      <c r="J59" s="303">
        <f t="shared" si="21"/>
        <v>5</v>
      </c>
      <c r="K59" s="303">
        <f t="shared" si="21"/>
        <v>5</v>
      </c>
      <c r="L59" s="303">
        <f t="shared" si="21"/>
        <v>6</v>
      </c>
      <c r="M59" s="303">
        <f t="shared" si="21"/>
        <v>6</v>
      </c>
      <c r="O59" s="241"/>
      <c r="P59" s="345"/>
      <c r="Q59" s="346" t="s">
        <v>139</v>
      </c>
      <c r="R59" s="343">
        <f>R26+R57+S26</f>
        <v>0</v>
      </c>
      <c r="S59" s="344"/>
      <c r="T59" s="343">
        <f>T26+T57+U26</f>
        <v>0</v>
      </c>
      <c r="U59" s="344"/>
      <c r="V59" s="343">
        <f>V26+V57+W26</f>
        <v>0</v>
      </c>
      <c r="W59" s="344"/>
      <c r="X59" s="343">
        <f>X26+X57+Y26</f>
        <v>0</v>
      </c>
      <c r="Y59" s="344"/>
      <c r="Z59" s="343">
        <f>Z26+Z57+AA26</f>
        <v>0</v>
      </c>
      <c r="AA59" s="344"/>
      <c r="AB59" s="343">
        <f>AB26+AB57+AC26</f>
        <v>0</v>
      </c>
      <c r="AC59" s="344"/>
      <c r="AD59" s="343">
        <f>AD26+AD57</f>
        <v>0</v>
      </c>
      <c r="AE59" s="344"/>
      <c r="AF59" s="343">
        <f>AF26+AF57+AG26</f>
        <v>0</v>
      </c>
      <c r="AG59" s="344"/>
      <c r="AH59" s="343">
        <f>AH26+AH57+AI26</f>
        <v>0</v>
      </c>
      <c r="AI59" s="344"/>
      <c r="AJ59" s="343">
        <f>AJ26+AJ57</f>
        <v>0</v>
      </c>
      <c r="AK59" s="344"/>
      <c r="AL59" s="343">
        <f>AL26+AL57</f>
        <v>0</v>
      </c>
      <c r="AM59" s="344"/>
      <c r="AN59" s="343">
        <f>AN26+AN57</f>
        <v>0</v>
      </c>
      <c r="AO59" s="344"/>
      <c r="AP59" s="343">
        <f>AP26+AP57+AQ26</f>
        <v>0</v>
      </c>
      <c r="AQ59" s="344"/>
      <c r="AR59" s="343">
        <f>AR26+AR57+AS26</f>
        <v>0</v>
      </c>
      <c r="AS59" s="344"/>
      <c r="AT59" s="448">
        <f>SUM(R59:AS59)</f>
        <v>0</v>
      </c>
      <c r="AU59" s="449"/>
      <c r="AV59" s="240"/>
      <c r="AW59" s="240"/>
      <c r="AX59" s="296">
        <f>AX26+AX56</f>
        <v>0</v>
      </c>
      <c r="AZ59" s="324"/>
      <c r="BA59" s="324"/>
    </row>
    <row r="60" spans="1:53" ht="21.95" hidden="1" customHeight="1">
      <c r="A60" s="241"/>
      <c r="B60" s="241"/>
      <c r="C60" s="243" t="s">
        <v>115</v>
      </c>
      <c r="D60" s="243"/>
      <c r="E60" s="243"/>
      <c r="F60" s="243" t="s">
        <v>116</v>
      </c>
      <c r="G60" s="257" t="s">
        <v>112</v>
      </c>
      <c r="H60" s="349">
        <v>6</v>
      </c>
      <c r="I60" s="349">
        <v>7</v>
      </c>
      <c r="J60" s="349">
        <v>7</v>
      </c>
      <c r="K60" s="349">
        <v>7</v>
      </c>
      <c r="L60" s="349">
        <v>8</v>
      </c>
      <c r="M60" s="349">
        <v>7</v>
      </c>
      <c r="O60" s="241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55"/>
      <c r="AZ60" s="324"/>
      <c r="BA60" s="324"/>
    </row>
    <row r="61" spans="1:53" ht="21.95" hidden="1" customHeight="1">
      <c r="A61" s="241"/>
      <c r="B61" s="241"/>
      <c r="C61" s="243"/>
      <c r="D61" s="243"/>
      <c r="E61" s="243"/>
      <c r="F61" s="243"/>
      <c r="G61" s="257" t="s">
        <v>113</v>
      </c>
      <c r="H61" s="349">
        <v>38</v>
      </c>
      <c r="I61" s="349">
        <v>44</v>
      </c>
      <c r="J61" s="349">
        <v>38</v>
      </c>
      <c r="K61" s="349">
        <v>44</v>
      </c>
      <c r="L61" s="349">
        <v>45</v>
      </c>
      <c r="M61" s="349">
        <v>46</v>
      </c>
      <c r="O61" s="241"/>
      <c r="P61" s="241"/>
      <c r="Q61" s="241"/>
      <c r="R61" s="347"/>
      <c r="S61" s="347"/>
      <c r="T61" s="347"/>
      <c r="U61" s="347"/>
      <c r="V61" s="347"/>
      <c r="W61" s="350"/>
      <c r="X61" s="347"/>
      <c r="Y61" s="350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7"/>
      <c r="AU61" s="347"/>
      <c r="AV61" s="240"/>
      <c r="AW61" s="240"/>
      <c r="AX61" s="255"/>
      <c r="AZ61" s="324"/>
      <c r="BA61" s="324"/>
    </row>
    <row r="62" spans="1:53" ht="21.95" customHeight="1">
      <c r="A62" s="241"/>
      <c r="B62" s="241"/>
      <c r="C62" s="243" t="s">
        <v>114</v>
      </c>
      <c r="D62" s="243"/>
      <c r="E62" s="303"/>
      <c r="F62" s="243" t="s">
        <v>175</v>
      </c>
      <c r="G62" s="243" t="s">
        <v>173</v>
      </c>
      <c r="H62" s="349">
        <v>5</v>
      </c>
      <c r="I62" s="349">
        <v>6</v>
      </c>
      <c r="J62" s="349">
        <v>4</v>
      </c>
      <c r="K62" s="349">
        <v>6</v>
      </c>
      <c r="L62" s="349">
        <v>4</v>
      </c>
      <c r="M62" s="349">
        <v>4</v>
      </c>
      <c r="O62" s="241"/>
      <c r="P62" s="241"/>
      <c r="Q62" s="241"/>
      <c r="R62" s="347"/>
      <c r="S62" s="347"/>
      <c r="T62" s="347"/>
      <c r="U62" s="347"/>
      <c r="V62" s="347"/>
      <c r="W62" s="350"/>
      <c r="X62" s="347"/>
      <c r="Y62" s="350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240"/>
      <c r="AW62" s="240"/>
      <c r="AX62" s="255"/>
      <c r="AZ62" s="324"/>
      <c r="BA62" s="324"/>
    </row>
    <row r="63" spans="1:53" ht="21.95" customHeight="1">
      <c r="A63" s="241"/>
      <c r="B63" s="241"/>
      <c r="C63" s="303"/>
      <c r="D63" s="243"/>
      <c r="E63" s="303"/>
      <c r="F63" s="243"/>
      <c r="G63" s="243" t="s">
        <v>113</v>
      </c>
      <c r="H63" s="349">
        <v>7</v>
      </c>
      <c r="I63" s="349">
        <v>10</v>
      </c>
      <c r="J63" s="349">
        <v>16</v>
      </c>
      <c r="K63" s="349">
        <v>8</v>
      </c>
      <c r="L63" s="349">
        <v>15</v>
      </c>
      <c r="M63" s="349">
        <v>17</v>
      </c>
      <c r="O63" s="241"/>
      <c r="P63" s="241"/>
      <c r="Q63" s="241"/>
      <c r="R63" s="347"/>
      <c r="S63" s="347"/>
      <c r="T63" s="347"/>
      <c r="U63" s="347"/>
      <c r="V63" s="347"/>
      <c r="W63" s="350"/>
      <c r="X63" s="347"/>
      <c r="Y63" s="350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7"/>
      <c r="AM63" s="347"/>
      <c r="AN63" s="347"/>
      <c r="AO63" s="347"/>
      <c r="AP63" s="347"/>
      <c r="AQ63" s="347"/>
      <c r="AR63" s="347"/>
      <c r="AS63" s="347"/>
      <c r="AT63" s="347"/>
      <c r="AU63" s="347"/>
      <c r="AV63" s="240"/>
      <c r="AW63" s="240"/>
      <c r="AX63" s="255"/>
      <c r="AZ63" s="324"/>
      <c r="BA63" s="324"/>
    </row>
    <row r="64" spans="1:53" ht="21.95" customHeight="1">
      <c r="A64" s="241"/>
      <c r="B64" s="241"/>
      <c r="C64" s="243"/>
      <c r="D64" s="243"/>
      <c r="E64" s="243"/>
      <c r="F64" s="243"/>
      <c r="H64" s="240"/>
      <c r="I64" s="240"/>
      <c r="J64" s="240"/>
      <c r="K64" s="240"/>
      <c r="L64" s="240"/>
      <c r="M64" s="240"/>
      <c r="O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40"/>
      <c r="AU64" s="240"/>
      <c r="AV64" s="240"/>
      <c r="AW64" s="240"/>
      <c r="AX64" s="255"/>
      <c r="AZ64" s="324"/>
      <c r="BA64" s="324"/>
    </row>
    <row r="65" spans="1:53" s="241" customFormat="1" ht="21" customHeight="1">
      <c r="A65" s="351" t="s">
        <v>165</v>
      </c>
      <c r="B65" s="352"/>
      <c r="C65" s="35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T65" s="353"/>
      <c r="AU65" s="353"/>
      <c r="AZ65" s="353"/>
      <c r="BA65" s="353"/>
    </row>
    <row r="66" spans="1:53" s="241" customFormat="1" ht="18" customHeight="1">
      <c r="A66" s="352" t="s">
        <v>92</v>
      </c>
      <c r="B66" s="352"/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250"/>
      <c r="R66" s="352"/>
      <c r="S66" s="352"/>
      <c r="T66" s="352"/>
      <c r="U66" s="352"/>
      <c r="V66" s="352"/>
      <c r="W66" s="352"/>
      <c r="X66" s="352"/>
      <c r="Y66" s="352"/>
      <c r="Z66" s="352"/>
      <c r="AA66" s="352"/>
      <c r="AV66" s="354"/>
      <c r="AW66" s="354"/>
      <c r="AX66" s="250"/>
      <c r="AY66" s="250"/>
    </row>
    <row r="67" spans="1:53" s="241" customFormat="1" ht="18" customHeight="1">
      <c r="A67" s="352" t="s">
        <v>161</v>
      </c>
      <c r="B67" s="352"/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352" t="s">
        <v>184</v>
      </c>
      <c r="S67" s="352" t="s">
        <v>181</v>
      </c>
      <c r="T67" s="352"/>
      <c r="U67" s="352"/>
      <c r="V67" s="352"/>
      <c r="W67" s="352"/>
      <c r="X67" s="355" t="s">
        <v>186</v>
      </c>
      <c r="Y67" s="352"/>
      <c r="Z67" s="356" t="s">
        <v>182</v>
      </c>
      <c r="AA67" s="444" t="s">
        <v>187</v>
      </c>
      <c r="AB67" s="444"/>
      <c r="AC67" s="444"/>
      <c r="AD67" s="357" t="s">
        <v>183</v>
      </c>
      <c r="AY67" s="250"/>
      <c r="AZ67" s="250"/>
    </row>
    <row r="68" spans="1:53" s="241" customFormat="1" ht="18" customHeight="1">
      <c r="A68" s="352" t="s">
        <v>93</v>
      </c>
      <c r="B68" s="352"/>
      <c r="C68" s="355"/>
      <c r="D68" s="352"/>
      <c r="E68" s="352"/>
      <c r="F68" s="352"/>
      <c r="G68" s="352"/>
      <c r="H68" s="355"/>
      <c r="I68" s="355"/>
      <c r="J68" s="355"/>
      <c r="K68" s="355"/>
      <c r="L68" s="355"/>
      <c r="M68" s="355"/>
      <c r="N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  <c r="AM68" s="250"/>
      <c r="AN68" s="250"/>
      <c r="AO68" s="250"/>
      <c r="AP68" s="250"/>
      <c r="AQ68" s="250"/>
      <c r="AR68" s="250"/>
      <c r="AS68" s="250"/>
      <c r="AT68" s="250"/>
      <c r="AY68" s="250"/>
      <c r="AZ68" s="250"/>
    </row>
    <row r="69" spans="1:53" s="241" customFormat="1" ht="18" customHeight="1">
      <c r="A69" s="352" t="s">
        <v>188</v>
      </c>
      <c r="B69" s="352"/>
      <c r="C69" s="355"/>
      <c r="D69" s="352"/>
      <c r="E69" s="352"/>
      <c r="F69" s="352"/>
      <c r="G69" s="352"/>
      <c r="H69" s="355"/>
      <c r="I69" s="355"/>
      <c r="J69" s="355"/>
      <c r="K69" s="355"/>
      <c r="L69" s="355"/>
      <c r="M69" s="355"/>
      <c r="N69" s="352"/>
      <c r="R69" s="241" t="s">
        <v>185</v>
      </c>
      <c r="S69" s="352" t="str">
        <f>S67</f>
        <v xml:space="preserve">【（公財）岐阜県建設研究センター </v>
      </c>
      <c r="T69" s="352"/>
      <c r="U69" s="352"/>
      <c r="V69" s="352"/>
      <c r="W69" s="352"/>
      <c r="X69" s="355" t="str">
        <f>X67</f>
        <v>松井</v>
      </c>
      <c r="Y69" s="352"/>
      <c r="Z69" s="352" t="str">
        <f>Z67</f>
        <v>E-mail：</v>
      </c>
      <c r="AA69" s="444" t="str">
        <f>AA67</f>
        <v>matsui-t</v>
      </c>
      <c r="AB69" s="444"/>
      <c r="AC69" s="444"/>
      <c r="AD69" s="352" t="str">
        <f>AD67</f>
        <v>@gifu.crcr.or.jp 】</v>
      </c>
      <c r="AG69" s="250"/>
      <c r="AH69" s="250"/>
      <c r="AI69" s="250"/>
      <c r="AJ69" s="250"/>
      <c r="AK69" s="250"/>
      <c r="AL69" s="250"/>
      <c r="AM69" s="250"/>
      <c r="AN69" s="250"/>
      <c r="AO69" s="250"/>
      <c r="AP69" s="250"/>
      <c r="AQ69" s="250"/>
      <c r="AR69" s="250"/>
      <c r="AS69" s="250"/>
      <c r="AT69" s="250"/>
      <c r="AY69" s="250"/>
      <c r="AZ69" s="250"/>
    </row>
    <row r="70" spans="1:53" s="241" customFormat="1" ht="18" customHeight="1">
      <c r="A70" s="352"/>
      <c r="B70" s="352"/>
      <c r="C70" s="355"/>
      <c r="D70" s="352"/>
      <c r="E70" s="352"/>
      <c r="F70" s="352"/>
      <c r="G70" s="352"/>
      <c r="H70" s="355"/>
      <c r="I70" s="355"/>
      <c r="J70" s="355"/>
      <c r="K70" s="355"/>
      <c r="L70" s="355"/>
      <c r="M70" s="355"/>
      <c r="N70" s="352"/>
      <c r="R70" s="352"/>
      <c r="S70" s="352"/>
      <c r="T70" s="352"/>
      <c r="U70" s="352"/>
      <c r="V70" s="352"/>
      <c r="W70" s="352"/>
      <c r="X70" s="352"/>
      <c r="Y70" s="352"/>
      <c r="Z70" s="352"/>
      <c r="AA70" s="352"/>
      <c r="AB70" s="250"/>
      <c r="AC70" s="250"/>
      <c r="AD70" s="250"/>
      <c r="AE70" s="250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X70" s="250"/>
      <c r="AY70" s="250"/>
    </row>
    <row r="71" spans="1:53" s="241" customFormat="1" ht="18" customHeight="1">
      <c r="A71" s="351" t="s">
        <v>94</v>
      </c>
      <c r="B71" s="352"/>
      <c r="C71" s="355"/>
      <c r="D71" s="352"/>
      <c r="E71" s="352"/>
      <c r="F71" s="352"/>
      <c r="G71" s="352"/>
      <c r="H71" s="355"/>
      <c r="I71" s="355"/>
      <c r="J71" s="355"/>
      <c r="K71" s="355"/>
      <c r="L71" s="355"/>
      <c r="M71" s="355"/>
      <c r="N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  <c r="AQ71" s="250"/>
      <c r="AR71" s="250"/>
      <c r="AS71" s="250"/>
      <c r="AX71" s="250"/>
      <c r="AY71" s="250"/>
    </row>
    <row r="72" spans="1:53" s="241" customFormat="1" ht="18" customHeight="1">
      <c r="A72" s="352" t="s">
        <v>118</v>
      </c>
      <c r="B72" s="352"/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250"/>
      <c r="P72" s="250"/>
      <c r="Q72" s="250"/>
      <c r="R72" s="352"/>
      <c r="S72" s="352"/>
      <c r="T72" s="352"/>
      <c r="U72" s="352"/>
      <c r="V72" s="352"/>
      <c r="W72" s="352"/>
      <c r="X72" s="352"/>
      <c r="Y72" s="352"/>
      <c r="Z72" s="352"/>
      <c r="AA72" s="352"/>
      <c r="AV72" s="250"/>
      <c r="AW72" s="250"/>
      <c r="AX72" s="250"/>
      <c r="AY72" s="250"/>
    </row>
    <row r="73" spans="1:53" s="241" customFormat="1" ht="18" customHeight="1">
      <c r="A73" s="352" t="s">
        <v>119</v>
      </c>
      <c r="B73" s="352"/>
      <c r="C73" s="355"/>
      <c r="D73" s="352"/>
      <c r="E73" s="352"/>
      <c r="F73" s="352"/>
      <c r="G73" s="352"/>
      <c r="H73" s="355"/>
      <c r="I73" s="355"/>
      <c r="J73" s="355"/>
      <c r="K73" s="352"/>
      <c r="L73" s="352"/>
      <c r="M73" s="352"/>
      <c r="N73" s="352"/>
      <c r="O73" s="250"/>
      <c r="P73" s="250"/>
      <c r="Q73" s="250"/>
      <c r="R73" s="352"/>
      <c r="S73" s="352"/>
      <c r="T73" s="352"/>
      <c r="U73" s="352"/>
      <c r="V73" s="352"/>
      <c r="W73" s="352"/>
      <c r="X73" s="352"/>
      <c r="Y73" s="352"/>
      <c r="Z73" s="352"/>
      <c r="AA73" s="352"/>
      <c r="AV73" s="250"/>
      <c r="AW73" s="250"/>
      <c r="AX73" s="250"/>
      <c r="AY73" s="250"/>
    </row>
    <row r="74" spans="1:53" s="241" customFormat="1" ht="18" customHeight="1">
      <c r="A74" s="352" t="s">
        <v>120</v>
      </c>
      <c r="B74" s="352"/>
      <c r="C74" s="355"/>
      <c r="D74" s="352"/>
      <c r="E74" s="352"/>
      <c r="F74" s="352"/>
      <c r="G74" s="352"/>
      <c r="H74" s="355"/>
      <c r="I74" s="355"/>
      <c r="J74" s="355"/>
      <c r="K74" s="355"/>
      <c r="L74" s="355"/>
      <c r="M74" s="355"/>
      <c r="N74" s="352"/>
      <c r="O74" s="250"/>
      <c r="P74" s="250"/>
      <c r="Q74" s="250"/>
      <c r="R74" s="352"/>
      <c r="S74" s="352"/>
      <c r="T74" s="352"/>
      <c r="U74" s="352"/>
      <c r="V74" s="352"/>
      <c r="W74" s="352"/>
      <c r="X74" s="352"/>
      <c r="Y74" s="352"/>
      <c r="Z74" s="352"/>
      <c r="AA74" s="352"/>
      <c r="AB74" s="250"/>
      <c r="AC74" s="250"/>
      <c r="AD74" s="250"/>
      <c r="AE74" s="250"/>
      <c r="AF74" s="250"/>
      <c r="AG74" s="250"/>
      <c r="AH74" s="250"/>
      <c r="AI74" s="250"/>
      <c r="AJ74" s="250"/>
      <c r="AK74" s="250"/>
      <c r="AL74" s="250"/>
      <c r="AM74" s="250"/>
      <c r="AN74" s="250"/>
      <c r="AO74" s="250"/>
      <c r="AP74" s="250"/>
      <c r="AQ74" s="250"/>
      <c r="AR74" s="250"/>
      <c r="AS74" s="250"/>
      <c r="AV74" s="250"/>
      <c r="AW74" s="250"/>
      <c r="AX74" s="250"/>
      <c r="AY74" s="250"/>
    </row>
    <row r="75" spans="1:53" ht="18" customHeight="1">
      <c r="A75" s="358"/>
      <c r="B75" s="358"/>
      <c r="C75" s="359"/>
      <c r="D75" s="358"/>
      <c r="E75" s="358"/>
      <c r="F75" s="358"/>
      <c r="G75" s="358"/>
      <c r="H75" s="359"/>
      <c r="I75" s="359"/>
      <c r="J75" s="359"/>
      <c r="K75" s="359"/>
      <c r="L75" s="359"/>
      <c r="M75" s="359"/>
      <c r="N75" s="358"/>
      <c r="P75" s="255"/>
      <c r="Q75" s="255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T75" s="240"/>
      <c r="AU75" s="240"/>
      <c r="AV75" s="255"/>
      <c r="AW75" s="255"/>
      <c r="AX75" s="255"/>
      <c r="AY75" s="255"/>
    </row>
    <row r="76" spans="1:53" ht="18" customHeight="1">
      <c r="A76" s="360"/>
      <c r="B76" s="360"/>
      <c r="C76" s="361"/>
      <c r="D76" s="360"/>
      <c r="E76" s="360"/>
      <c r="F76" s="360"/>
      <c r="G76" s="360"/>
      <c r="H76" s="361"/>
      <c r="I76" s="361"/>
      <c r="J76" s="361"/>
      <c r="K76" s="361"/>
      <c r="L76" s="361"/>
      <c r="M76" s="361"/>
      <c r="N76" s="360"/>
      <c r="P76" s="255"/>
      <c r="Q76" s="255"/>
      <c r="AV76" s="255"/>
      <c r="AW76" s="255"/>
      <c r="AX76" s="255"/>
      <c r="AY76" s="255"/>
    </row>
    <row r="77" spans="1:53" ht="18" customHeight="1">
      <c r="P77" s="255"/>
      <c r="Q77" s="255"/>
      <c r="AV77" s="255"/>
      <c r="AW77" s="255"/>
      <c r="AX77" s="255"/>
      <c r="AY77" s="255"/>
    </row>
    <row r="78" spans="1:53" ht="18" customHeight="1">
      <c r="P78" s="255"/>
      <c r="Q78" s="255"/>
      <c r="AV78" s="255"/>
      <c r="AW78" s="255"/>
      <c r="AX78" s="255"/>
      <c r="AY78" s="255"/>
    </row>
    <row r="79" spans="1:53" ht="18" customHeight="1">
      <c r="P79" s="255"/>
      <c r="Q79" s="255"/>
      <c r="AV79" s="255"/>
      <c r="AW79" s="255"/>
      <c r="AX79" s="255"/>
      <c r="AY79" s="255"/>
    </row>
    <row r="80" spans="1:53" ht="18" customHeight="1">
      <c r="P80" s="255"/>
      <c r="Q80" s="255"/>
      <c r="AV80" s="255"/>
      <c r="AW80" s="255"/>
      <c r="AX80" s="255"/>
      <c r="AY80" s="255"/>
    </row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98" spans="1:45" ht="14.25">
      <c r="A98" s="363"/>
    </row>
    <row r="100" spans="1:45">
      <c r="A100" s="364"/>
      <c r="B100" s="364"/>
      <c r="C100" s="364"/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  <c r="R100" s="364"/>
      <c r="S100" s="364"/>
      <c r="T100" s="364"/>
      <c r="U100" s="364"/>
      <c r="V100" s="364"/>
      <c r="W100" s="364"/>
      <c r="X100" s="364"/>
      <c r="Y100" s="364"/>
      <c r="Z100" s="364"/>
      <c r="AA100" s="364"/>
      <c r="AB100" s="364"/>
      <c r="AC100" s="364"/>
      <c r="AD100" s="364"/>
      <c r="AE100" s="364"/>
      <c r="AF100" s="364"/>
      <c r="AG100" s="364"/>
      <c r="AH100" s="364"/>
      <c r="AI100" s="364"/>
      <c r="AJ100" s="364"/>
      <c r="AK100" s="364"/>
      <c r="AL100" s="364"/>
      <c r="AM100" s="364"/>
      <c r="AN100" s="364"/>
      <c r="AO100" s="364"/>
      <c r="AP100" s="364"/>
      <c r="AQ100" s="364"/>
      <c r="AR100" s="364"/>
      <c r="AS100" s="364"/>
    </row>
    <row r="101" spans="1:45">
      <c r="A101" s="364"/>
      <c r="B101" s="365"/>
      <c r="C101" s="366"/>
      <c r="D101" s="367"/>
      <c r="E101" s="364"/>
      <c r="F101" s="367"/>
      <c r="G101" s="364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  <c r="AJ101" s="265"/>
      <c r="AK101" s="265"/>
      <c r="AL101" s="265"/>
      <c r="AM101" s="265"/>
      <c r="AN101" s="265"/>
      <c r="AO101" s="265"/>
      <c r="AP101" s="265"/>
      <c r="AQ101" s="265"/>
      <c r="AR101" s="265"/>
      <c r="AS101" s="265"/>
    </row>
    <row r="102" spans="1:45">
      <c r="A102" s="364"/>
      <c r="B102" s="368"/>
      <c r="C102" s="366"/>
      <c r="D102" s="369"/>
      <c r="E102" s="370"/>
      <c r="F102" s="369"/>
      <c r="G102" s="364"/>
      <c r="I102" s="364"/>
      <c r="J102" s="364"/>
      <c r="K102" s="364"/>
      <c r="L102" s="364"/>
      <c r="M102" s="364"/>
    </row>
    <row r="103" spans="1:45">
      <c r="A103" s="364"/>
      <c r="B103" s="368"/>
      <c r="C103" s="366"/>
      <c r="D103" s="369"/>
      <c r="E103" s="370"/>
      <c r="F103" s="369"/>
      <c r="G103" s="364"/>
      <c r="I103" s="364"/>
      <c r="J103" s="364"/>
      <c r="K103" s="364"/>
      <c r="L103" s="364"/>
      <c r="M103" s="364"/>
    </row>
    <row r="104" spans="1:45">
      <c r="A104" s="364"/>
      <c r="B104" s="368"/>
      <c r="C104" s="366"/>
      <c r="D104" s="369"/>
      <c r="E104" s="370"/>
      <c r="F104" s="369"/>
      <c r="G104" s="364"/>
      <c r="H104" s="364"/>
      <c r="I104" s="364"/>
      <c r="J104" s="364"/>
      <c r="K104" s="364"/>
      <c r="L104" s="364"/>
      <c r="M104" s="364"/>
    </row>
    <row r="105" spans="1:45">
      <c r="A105" s="364"/>
      <c r="B105" s="371"/>
      <c r="C105" s="364"/>
      <c r="D105" s="369"/>
      <c r="E105" s="370"/>
      <c r="F105" s="369"/>
      <c r="G105" s="364"/>
      <c r="H105" s="370"/>
      <c r="I105" s="370"/>
      <c r="J105" s="370"/>
      <c r="K105" s="370"/>
      <c r="L105" s="370"/>
      <c r="M105" s="370"/>
    </row>
  </sheetData>
  <mergeCells count="115">
    <mergeCell ref="AT54:AU54"/>
    <mergeCell ref="M7:M8"/>
    <mergeCell ref="L7:L8"/>
    <mergeCell ref="K7:K8"/>
    <mergeCell ref="J7:J8"/>
    <mergeCell ref="M36:M37"/>
    <mergeCell ref="L36:L37"/>
    <mergeCell ref="K36:K37"/>
    <mergeCell ref="J36:J37"/>
    <mergeCell ref="AD27:AE27"/>
    <mergeCell ref="AF27:AG27"/>
    <mergeCell ref="AH27:AI27"/>
    <mergeCell ref="AT26:AU26"/>
    <mergeCell ref="AN27:AO27"/>
    <mergeCell ref="AR27:AS27"/>
    <mergeCell ref="AJ7:AK7"/>
    <mergeCell ref="AJ27:AK27"/>
    <mergeCell ref="AJ36:AK36"/>
    <mergeCell ref="AJ37:AK37"/>
    <mergeCell ref="AT38:AU38"/>
    <mergeCell ref="AL7:AM7"/>
    <mergeCell ref="AL27:AM27"/>
    <mergeCell ref="AL36:AM36"/>
    <mergeCell ref="AL37:AM37"/>
    <mergeCell ref="AT59:AU59"/>
    <mergeCell ref="R27:S27"/>
    <mergeCell ref="T27:U27"/>
    <mergeCell ref="V27:W27"/>
    <mergeCell ref="Z27:AA27"/>
    <mergeCell ref="AB27:AC27"/>
    <mergeCell ref="AR37:AS37"/>
    <mergeCell ref="R37:S37"/>
    <mergeCell ref="T37:U37"/>
    <mergeCell ref="V37:W37"/>
    <mergeCell ref="Z37:AA37"/>
    <mergeCell ref="AB37:AC37"/>
    <mergeCell ref="AT40:AU40"/>
    <mergeCell ref="AT41:AU41"/>
    <mergeCell ref="AT42:AU42"/>
    <mergeCell ref="AT43:AU43"/>
    <mergeCell ref="AP27:AQ27"/>
    <mergeCell ref="AD37:AE37"/>
    <mergeCell ref="AF37:AG37"/>
    <mergeCell ref="AH37:AI37"/>
    <mergeCell ref="AN37:AO37"/>
    <mergeCell ref="AP37:AQ37"/>
    <mergeCell ref="X27:Y27"/>
    <mergeCell ref="X36:Y36"/>
    <mergeCell ref="A1:B1"/>
    <mergeCell ref="AT53:AU53"/>
    <mergeCell ref="AT55:AU55"/>
    <mergeCell ref="O56:AS56"/>
    <mergeCell ref="AT56:AU56"/>
    <mergeCell ref="AT49:AU49"/>
    <mergeCell ref="AT50:AU50"/>
    <mergeCell ref="AT51:AU51"/>
    <mergeCell ref="AT52:AU52"/>
    <mergeCell ref="AT44:AU44"/>
    <mergeCell ref="AT45:AU45"/>
    <mergeCell ref="AT46:AU46"/>
    <mergeCell ref="AT47:AU47"/>
    <mergeCell ref="AT48:AU48"/>
    <mergeCell ref="AT39:AU39"/>
    <mergeCell ref="H35:M35"/>
    <mergeCell ref="H6:M6"/>
    <mergeCell ref="I7:I8"/>
    <mergeCell ref="H7:H8"/>
    <mergeCell ref="X37:Y37"/>
    <mergeCell ref="I36:I37"/>
    <mergeCell ref="H36:H37"/>
    <mergeCell ref="B7:D7"/>
    <mergeCell ref="B36:D36"/>
    <mergeCell ref="AY35:AY37"/>
    <mergeCell ref="AZ35:AZ37"/>
    <mergeCell ref="BA35:BA37"/>
    <mergeCell ref="AT36:AU37"/>
    <mergeCell ref="O35:O37"/>
    <mergeCell ref="P35:P37"/>
    <mergeCell ref="Q35:Q37"/>
    <mergeCell ref="AT35:AU35"/>
    <mergeCell ref="R36:S36"/>
    <mergeCell ref="T36:U36"/>
    <mergeCell ref="V36:W36"/>
    <mergeCell ref="Z36:AA36"/>
    <mergeCell ref="AF36:AG36"/>
    <mergeCell ref="AB36:AC36"/>
    <mergeCell ref="AD36:AE36"/>
    <mergeCell ref="AH36:AI36"/>
    <mergeCell ref="AN36:AO36"/>
    <mergeCell ref="AP36:AQ36"/>
    <mergeCell ref="AR36:AS36"/>
    <mergeCell ref="AA67:AC67"/>
    <mergeCell ref="AA69:AC69"/>
    <mergeCell ref="AY6:AY8"/>
    <mergeCell ref="AZ6:AZ8"/>
    <mergeCell ref="BA6:BA8"/>
    <mergeCell ref="O25:AS25"/>
    <mergeCell ref="R7:S7"/>
    <mergeCell ref="T7:U7"/>
    <mergeCell ref="V7:W7"/>
    <mergeCell ref="Z7:AA7"/>
    <mergeCell ref="AF7:AG7"/>
    <mergeCell ref="AB7:AC7"/>
    <mergeCell ref="AD7:AE7"/>
    <mergeCell ref="AH7:AI7"/>
    <mergeCell ref="AN7:AO7"/>
    <mergeCell ref="AR7:AS7"/>
    <mergeCell ref="AP7:AQ7"/>
    <mergeCell ref="AT6:AU7"/>
    <mergeCell ref="O6:O8"/>
    <mergeCell ref="P6:P8"/>
    <mergeCell ref="Q6:Q8"/>
    <mergeCell ref="AX6:AX8"/>
    <mergeCell ref="X7:Y7"/>
    <mergeCell ref="AX35:AX37"/>
  </mergeCells>
  <phoneticPr fontId="2"/>
  <dataValidations count="3">
    <dataValidation type="list" allowBlank="1" showInputMessage="1" showErrorMessage="1" sqref="L11:M13 J10:M10 H10:I25 M14:M25 J15:L25 H9:M9 J11:K14 H38:M56" xr:uid="{7E0179A6-FA26-4084-B7DE-B2821DE08D9D}">
      <formula1>"○,△,×,－,　"</formula1>
    </dataValidation>
    <dataValidation type="list" allowBlank="1" showInputMessage="1" showErrorMessage="1" sqref="G9:G24" xr:uid="{5E521E06-4E42-4960-9E34-6BE8025CDB59}">
      <formula1>"対面会議,リモート会議,未開催,　"</formula1>
    </dataValidation>
    <dataValidation type="list" allowBlank="1" showInputMessage="1" showErrorMessage="1" sqref="G38:G55" xr:uid="{6885CD17-5338-40D0-ACDE-882055FD9BB1}">
      <formula1>"メール,未開催,　"</formula1>
    </dataValidation>
  </dataValidations>
  <printOptions verticalCentered="1"/>
  <pageMargins left="0.98425196850393704" right="0.39370078740157483" top="0.59055118110236227" bottom="0.39370078740157483" header="0.31496062992125984" footer="0.31496062992125984"/>
  <pageSetup paperSize="8" scale="41" orientation="portrait" r:id="rId1"/>
  <headerFooter alignWithMargins="0"/>
  <colBreaks count="1" manualBreakCount="1">
    <brk id="47" max="7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3EAF-DE01-41BE-8AEB-00CA44886209}">
  <sheetPr>
    <tabColor rgb="FFFFFF00"/>
    <pageSetUpPr fitToPage="1"/>
  </sheetPr>
  <dimension ref="A1:BE98"/>
  <sheetViews>
    <sheetView tabSelected="1" view="pageBreakPreview" zoomScale="80" zoomScaleNormal="70" zoomScaleSheetLayoutView="80" workbookViewId="0">
      <pane xSplit="6" ySplit="1" topLeftCell="G12" activePane="bottomRight" state="frozen"/>
      <selection pane="topRight" activeCell="I1" sqref="I1"/>
      <selection pane="bottomLeft" activeCell="A2" sqref="A2"/>
      <selection pane="bottomRight" activeCell="AI14" sqref="AI14"/>
    </sheetView>
  </sheetViews>
  <sheetFormatPr defaultColWidth="2.125" defaultRowHeight="13.5"/>
  <cols>
    <col min="1" max="1" width="8.375" style="240" customWidth="1"/>
    <col min="2" max="2" width="17.125" style="240" customWidth="1"/>
    <col min="3" max="3" width="3.5" style="264" bestFit="1" customWidth="1"/>
    <col min="4" max="4" width="6.75" style="240" bestFit="1" customWidth="1"/>
    <col min="5" max="5" width="3.5" style="240" bestFit="1" customWidth="1"/>
    <col min="6" max="6" width="6.125" style="240" bestFit="1" customWidth="1"/>
    <col min="7" max="7" width="19.625" style="257" customWidth="1"/>
    <col min="8" max="13" width="5.125" style="264" customWidth="1"/>
    <col min="14" max="14" width="0.5" style="240" customWidth="1"/>
    <col min="15" max="15" width="10.625" style="255" customWidth="1"/>
    <col min="16" max="17" width="10.625" style="240" customWidth="1"/>
    <col min="18" max="18" width="17.875" style="240" customWidth="1"/>
    <col min="19" max="16384" width="2.125" style="240"/>
  </cols>
  <sheetData>
    <row r="1" spans="1:19" s="234" customFormat="1" ht="35.1" customHeight="1">
      <c r="A1" s="425">
        <v>8</v>
      </c>
      <c r="B1" s="425"/>
      <c r="C1" s="236"/>
      <c r="D1" s="236" t="s">
        <v>131</v>
      </c>
      <c r="E1" s="236"/>
      <c r="F1" s="236"/>
      <c r="G1" s="236"/>
      <c r="H1" s="236"/>
      <c r="I1" s="236"/>
      <c r="J1" s="236" t="s">
        <v>208</v>
      </c>
      <c r="K1" s="236"/>
      <c r="L1" s="236"/>
      <c r="M1" s="236"/>
      <c r="N1" s="236"/>
      <c r="O1" s="237"/>
      <c r="P1" s="238"/>
      <c r="Q1" s="237"/>
      <c r="R1" s="237"/>
    </row>
    <row r="2" spans="1:19" ht="7.5" customHeight="1">
      <c r="A2" s="241"/>
      <c r="B2" s="242"/>
      <c r="C2" s="241"/>
      <c r="D2" s="241"/>
      <c r="E2" s="241"/>
      <c r="F2" s="243"/>
      <c r="G2" s="242"/>
      <c r="H2" s="242"/>
      <c r="I2" s="242"/>
      <c r="J2" s="242"/>
      <c r="K2" s="242"/>
      <c r="L2" s="242"/>
      <c r="M2" s="241"/>
      <c r="N2" s="244"/>
      <c r="O2" s="241"/>
      <c r="P2" s="245"/>
      <c r="Q2" s="241"/>
      <c r="R2" s="241"/>
    </row>
    <row r="3" spans="1:19" s="246" customFormat="1" ht="18.75">
      <c r="A3" s="247"/>
      <c r="B3" s="248" t="s">
        <v>162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49"/>
    </row>
    <row r="4" spans="1:19" ht="12" customHeight="1">
      <c r="A4" s="241"/>
      <c r="B4" s="242"/>
      <c r="C4" s="241"/>
      <c r="D4" s="241"/>
      <c r="E4" s="241"/>
      <c r="F4" s="243"/>
      <c r="G4" s="242"/>
      <c r="H4" s="242"/>
      <c r="I4" s="242"/>
      <c r="J4" s="242"/>
      <c r="K4" s="242"/>
      <c r="L4" s="242"/>
      <c r="M4" s="241"/>
      <c r="N4" s="250"/>
      <c r="O4" s="241"/>
      <c r="P4" s="241"/>
      <c r="Q4" s="241"/>
      <c r="R4" s="241"/>
    </row>
    <row r="5" spans="1:19" ht="27" customHeight="1" thickBot="1">
      <c r="A5" s="248" t="s">
        <v>164</v>
      </c>
      <c r="B5" s="252"/>
      <c r="C5" s="253"/>
      <c r="D5" s="252"/>
      <c r="E5" s="252"/>
      <c r="F5" s="252"/>
      <c r="G5" s="252"/>
      <c r="H5" s="253"/>
      <c r="I5" s="253"/>
      <c r="J5" s="253"/>
      <c r="K5" s="253"/>
      <c r="L5" s="253"/>
      <c r="M5" s="253"/>
      <c r="N5" s="241"/>
      <c r="O5" s="250"/>
      <c r="P5" s="250"/>
      <c r="Q5" s="254"/>
      <c r="R5" s="254"/>
      <c r="S5" s="257"/>
    </row>
    <row r="6" spans="1:19" ht="20.25" customHeight="1">
      <c r="A6" s="394"/>
      <c r="B6" s="395"/>
      <c r="C6" s="396"/>
      <c r="D6" s="396"/>
      <c r="E6" s="396"/>
      <c r="F6" s="397"/>
      <c r="G6" s="398"/>
      <c r="H6" s="426" t="s">
        <v>77</v>
      </c>
      <c r="I6" s="427"/>
      <c r="J6" s="427"/>
      <c r="K6" s="427"/>
      <c r="L6" s="427"/>
      <c r="M6" s="428"/>
      <c r="N6" s="399"/>
      <c r="O6" s="429" t="s">
        <v>78</v>
      </c>
      <c r="P6" s="429" t="s">
        <v>79</v>
      </c>
      <c r="Q6" s="429" t="s">
        <v>80</v>
      </c>
      <c r="R6" s="400"/>
      <c r="S6" s="266"/>
    </row>
    <row r="7" spans="1:19" ht="21" customHeight="1">
      <c r="A7" s="401" t="s">
        <v>75</v>
      </c>
      <c r="B7" s="440" t="s">
        <v>157</v>
      </c>
      <c r="C7" s="441"/>
      <c r="D7" s="441"/>
      <c r="E7" s="268"/>
      <c r="F7" s="269"/>
      <c r="G7" s="267" t="s">
        <v>76</v>
      </c>
      <c r="H7" s="442" t="s">
        <v>82</v>
      </c>
      <c r="I7" s="442" t="s">
        <v>142</v>
      </c>
      <c r="J7" s="442" t="s">
        <v>189</v>
      </c>
      <c r="K7" s="442" t="s">
        <v>83</v>
      </c>
      <c r="L7" s="435" t="s">
        <v>143</v>
      </c>
      <c r="M7" s="435" t="s">
        <v>156</v>
      </c>
      <c r="N7" s="241"/>
      <c r="O7" s="430"/>
      <c r="P7" s="430"/>
      <c r="Q7" s="433"/>
      <c r="R7" s="402" t="s">
        <v>59</v>
      </c>
      <c r="S7" s="266"/>
    </row>
    <row r="8" spans="1:19" ht="30" customHeight="1">
      <c r="A8" s="403"/>
      <c r="B8" s="271"/>
      <c r="C8" s="272"/>
      <c r="D8" s="272"/>
      <c r="E8" s="272"/>
      <c r="F8" s="273"/>
      <c r="G8" s="270"/>
      <c r="H8" s="443"/>
      <c r="I8" s="443"/>
      <c r="J8" s="443"/>
      <c r="K8" s="443"/>
      <c r="L8" s="436"/>
      <c r="M8" s="436"/>
      <c r="N8" s="243"/>
      <c r="O8" s="431"/>
      <c r="P8" s="432"/>
      <c r="Q8" s="434"/>
      <c r="R8" s="404" t="s">
        <v>207</v>
      </c>
      <c r="S8" s="266"/>
    </row>
    <row r="9" spans="1:19" ht="21.95" customHeight="1">
      <c r="A9" s="405">
        <v>1</v>
      </c>
      <c r="B9" s="281">
        <v>46135</v>
      </c>
      <c r="C9" s="282" t="s">
        <v>190</v>
      </c>
      <c r="D9" s="283">
        <v>0.41666666666666669</v>
      </c>
      <c r="E9" s="284" t="s">
        <v>87</v>
      </c>
      <c r="F9" s="285">
        <v>0.45833333333333331</v>
      </c>
      <c r="G9" s="286" t="s">
        <v>89</v>
      </c>
      <c r="H9" s="287" t="s">
        <v>180</v>
      </c>
      <c r="I9" s="287" t="s">
        <v>180</v>
      </c>
      <c r="J9" s="287"/>
      <c r="K9" s="287" t="s">
        <v>180</v>
      </c>
      <c r="L9" s="287"/>
      <c r="M9" s="287"/>
      <c r="N9" s="288"/>
      <c r="O9" s="289">
        <f>B9-21</f>
        <v>46114</v>
      </c>
      <c r="P9" s="290">
        <f>B9-14</f>
        <v>46121</v>
      </c>
      <c r="Q9" s="291">
        <f>B9-8</f>
        <v>46127</v>
      </c>
      <c r="R9" s="406"/>
    </row>
    <row r="10" spans="1:19" ht="21.95" customHeight="1">
      <c r="A10" s="405">
        <f>A9+1</f>
        <v>2</v>
      </c>
      <c r="B10" s="281">
        <v>46157</v>
      </c>
      <c r="C10" s="282" t="s">
        <v>88</v>
      </c>
      <c r="D10" s="283">
        <v>0.41666666666666669</v>
      </c>
      <c r="E10" s="284" t="s">
        <v>87</v>
      </c>
      <c r="F10" s="285">
        <v>0.45833333333333331</v>
      </c>
      <c r="G10" s="286" t="s">
        <v>178</v>
      </c>
      <c r="H10" s="287" t="s">
        <v>180</v>
      </c>
      <c r="I10" s="287"/>
      <c r="J10" s="287" t="s">
        <v>180</v>
      </c>
      <c r="K10" s="287"/>
      <c r="L10" s="287" t="s">
        <v>180</v>
      </c>
      <c r="M10" s="287"/>
      <c r="N10" s="288"/>
      <c r="O10" s="289">
        <f>B10-21</f>
        <v>46136</v>
      </c>
      <c r="P10" s="290">
        <f t="shared" ref="P10:P24" si="0">B10-14</f>
        <v>46143</v>
      </c>
      <c r="Q10" s="291">
        <f>B10-7</f>
        <v>46150</v>
      </c>
      <c r="R10" s="406"/>
    </row>
    <row r="11" spans="1:19" ht="21.95" customHeight="1">
      <c r="A11" s="405">
        <f t="shared" ref="A11:A24" si="1">A10+1</f>
        <v>3</v>
      </c>
      <c r="B11" s="281">
        <v>46182</v>
      </c>
      <c r="C11" s="282">
        <f t="shared" ref="C11:C18" si="2">B11</f>
        <v>46182</v>
      </c>
      <c r="D11" s="283">
        <v>0.41666666666666669</v>
      </c>
      <c r="E11" s="284" t="s">
        <v>87</v>
      </c>
      <c r="F11" s="285">
        <v>0.45833333333333331</v>
      </c>
      <c r="G11" s="286" t="s">
        <v>178</v>
      </c>
      <c r="H11" s="287"/>
      <c r="I11" s="287" t="s">
        <v>180</v>
      </c>
      <c r="J11" s="287" t="s">
        <v>180</v>
      </c>
      <c r="K11" s="287"/>
      <c r="L11" s="287"/>
      <c r="M11" s="287" t="s">
        <v>180</v>
      </c>
      <c r="N11" s="288"/>
      <c r="O11" s="289">
        <f t="shared" ref="O11:O24" si="3">B11-21</f>
        <v>46161</v>
      </c>
      <c r="P11" s="290">
        <f t="shared" si="0"/>
        <v>46168</v>
      </c>
      <c r="Q11" s="291">
        <f>B11-7</f>
        <v>46175</v>
      </c>
      <c r="R11" s="406"/>
    </row>
    <row r="12" spans="1:19" ht="21.95" customHeight="1">
      <c r="A12" s="405">
        <f t="shared" si="1"/>
        <v>4</v>
      </c>
      <c r="B12" s="281">
        <v>46195</v>
      </c>
      <c r="C12" s="282">
        <f t="shared" si="2"/>
        <v>46195</v>
      </c>
      <c r="D12" s="283">
        <v>0.41666666666666669</v>
      </c>
      <c r="E12" s="284" t="s">
        <v>87</v>
      </c>
      <c r="F12" s="285">
        <v>0.45833333333333331</v>
      </c>
      <c r="G12" s="286" t="s">
        <v>178</v>
      </c>
      <c r="H12" s="287" t="s">
        <v>180</v>
      </c>
      <c r="I12" s="287"/>
      <c r="J12" s="287"/>
      <c r="K12" s="287" t="s">
        <v>180</v>
      </c>
      <c r="L12" s="287"/>
      <c r="M12" s="287" t="s">
        <v>180</v>
      </c>
      <c r="N12" s="288"/>
      <c r="O12" s="289">
        <f t="shared" si="3"/>
        <v>46174</v>
      </c>
      <c r="P12" s="290">
        <f t="shared" si="0"/>
        <v>46181</v>
      </c>
      <c r="Q12" s="291">
        <f>B12-7</f>
        <v>46188</v>
      </c>
      <c r="R12" s="406"/>
    </row>
    <row r="13" spans="1:19" ht="21.95" customHeight="1">
      <c r="A13" s="405">
        <f t="shared" si="1"/>
        <v>5</v>
      </c>
      <c r="B13" s="281">
        <v>46216</v>
      </c>
      <c r="C13" s="282">
        <f t="shared" si="2"/>
        <v>46216</v>
      </c>
      <c r="D13" s="283">
        <v>0.41666666666666669</v>
      </c>
      <c r="E13" s="284" t="s">
        <v>87</v>
      </c>
      <c r="F13" s="285">
        <v>0.45833333333333331</v>
      </c>
      <c r="G13" s="286" t="s">
        <v>178</v>
      </c>
      <c r="H13" s="287"/>
      <c r="I13" s="287"/>
      <c r="J13" s="287" t="s">
        <v>180</v>
      </c>
      <c r="K13" s="287"/>
      <c r="L13" s="287" t="s">
        <v>180</v>
      </c>
      <c r="M13" s="287" t="s">
        <v>180</v>
      </c>
      <c r="N13" s="288"/>
      <c r="O13" s="289">
        <f>B13-21</f>
        <v>46195</v>
      </c>
      <c r="P13" s="290">
        <f>B13-14</f>
        <v>46202</v>
      </c>
      <c r="Q13" s="291">
        <f>B13-7</f>
        <v>46209</v>
      </c>
      <c r="R13" s="406"/>
    </row>
    <row r="14" spans="1:19" ht="21.95" customHeight="1">
      <c r="A14" s="405">
        <f t="shared" si="1"/>
        <v>6</v>
      </c>
      <c r="B14" s="281">
        <v>46226</v>
      </c>
      <c r="C14" s="282">
        <f>B14</f>
        <v>46226</v>
      </c>
      <c r="D14" s="283">
        <v>0.41666666666666669</v>
      </c>
      <c r="E14" s="284" t="s">
        <v>87</v>
      </c>
      <c r="F14" s="285">
        <v>0.45833333333333331</v>
      </c>
      <c r="G14" s="286" t="s">
        <v>178</v>
      </c>
      <c r="H14" s="287"/>
      <c r="I14" s="287"/>
      <c r="J14" s="287" t="s">
        <v>180</v>
      </c>
      <c r="K14" s="287" t="s">
        <v>180</v>
      </c>
      <c r="L14" s="287"/>
      <c r="M14" s="287" t="s">
        <v>180</v>
      </c>
      <c r="N14" s="288"/>
      <c r="O14" s="289">
        <f>B14-21</f>
        <v>46205</v>
      </c>
      <c r="P14" s="290">
        <f>B14-14</f>
        <v>46212</v>
      </c>
      <c r="Q14" s="291">
        <f>B14-8</f>
        <v>46218</v>
      </c>
      <c r="R14" s="406"/>
    </row>
    <row r="15" spans="1:19" ht="21.95" customHeight="1">
      <c r="A15" s="405">
        <f t="shared" si="1"/>
        <v>7</v>
      </c>
      <c r="B15" s="281">
        <v>46240</v>
      </c>
      <c r="C15" s="282">
        <f t="shared" si="2"/>
        <v>46240</v>
      </c>
      <c r="D15" s="283">
        <v>0.41666666666666669</v>
      </c>
      <c r="E15" s="284" t="s">
        <v>87</v>
      </c>
      <c r="F15" s="285">
        <v>0.45833333333333331</v>
      </c>
      <c r="G15" s="286" t="s">
        <v>178</v>
      </c>
      <c r="H15" s="287" t="s">
        <v>180</v>
      </c>
      <c r="I15" s="287" t="s">
        <v>180</v>
      </c>
      <c r="J15" s="287"/>
      <c r="K15" s="287"/>
      <c r="L15" s="287" t="s">
        <v>180</v>
      </c>
      <c r="M15" s="287"/>
      <c r="N15" s="288"/>
      <c r="O15" s="289">
        <f t="shared" si="3"/>
        <v>46219</v>
      </c>
      <c r="P15" s="290">
        <f t="shared" si="0"/>
        <v>46226</v>
      </c>
      <c r="Q15" s="291">
        <f t="shared" ref="Q15:Q24" si="4">B15-8</f>
        <v>46232</v>
      </c>
      <c r="R15" s="406"/>
    </row>
    <row r="16" spans="1:19" ht="21.95" customHeight="1">
      <c r="A16" s="405">
        <f t="shared" si="1"/>
        <v>8</v>
      </c>
      <c r="B16" s="281">
        <v>46258</v>
      </c>
      <c r="C16" s="282">
        <f t="shared" si="2"/>
        <v>46258</v>
      </c>
      <c r="D16" s="283">
        <v>0.41666666666666669</v>
      </c>
      <c r="E16" s="284" t="s">
        <v>87</v>
      </c>
      <c r="F16" s="285">
        <v>0.45833333333333331</v>
      </c>
      <c r="G16" s="286" t="s">
        <v>178</v>
      </c>
      <c r="H16" s="287"/>
      <c r="I16" s="287" t="s">
        <v>180</v>
      </c>
      <c r="J16" s="287"/>
      <c r="K16" s="287" t="s">
        <v>180</v>
      </c>
      <c r="L16" s="287" t="s">
        <v>180</v>
      </c>
      <c r="M16" s="287"/>
      <c r="N16" s="288"/>
      <c r="O16" s="289">
        <f>B16-21</f>
        <v>46237</v>
      </c>
      <c r="P16" s="290">
        <f>B16-14</f>
        <v>46244</v>
      </c>
      <c r="Q16" s="291">
        <f>B16-10</f>
        <v>46248</v>
      </c>
      <c r="R16" s="406"/>
    </row>
    <row r="17" spans="1:18" ht="21.95" customHeight="1">
      <c r="A17" s="405">
        <f t="shared" si="1"/>
        <v>9</v>
      </c>
      <c r="B17" s="281">
        <v>46272</v>
      </c>
      <c r="C17" s="282">
        <f t="shared" si="2"/>
        <v>46272</v>
      </c>
      <c r="D17" s="283">
        <v>0.41666666666666669</v>
      </c>
      <c r="E17" s="284" t="s">
        <v>87</v>
      </c>
      <c r="F17" s="285">
        <v>0.45833333333333331</v>
      </c>
      <c r="G17" s="286" t="s">
        <v>178</v>
      </c>
      <c r="H17" s="287" t="s">
        <v>180</v>
      </c>
      <c r="I17" s="287"/>
      <c r="J17" s="287" t="s">
        <v>180</v>
      </c>
      <c r="K17" s="287"/>
      <c r="L17" s="287" t="s">
        <v>180</v>
      </c>
      <c r="M17" s="287"/>
      <c r="N17" s="288"/>
      <c r="O17" s="289">
        <f>B17-21-3</f>
        <v>46248</v>
      </c>
      <c r="P17" s="290">
        <f>B17-14</f>
        <v>46258</v>
      </c>
      <c r="Q17" s="291">
        <f>B17-7</f>
        <v>46265</v>
      </c>
      <c r="R17" s="406"/>
    </row>
    <row r="18" spans="1:18" ht="21.95" customHeight="1">
      <c r="A18" s="405">
        <f t="shared" si="1"/>
        <v>10</v>
      </c>
      <c r="B18" s="281">
        <v>46282</v>
      </c>
      <c r="C18" s="282">
        <f t="shared" si="2"/>
        <v>46282</v>
      </c>
      <c r="D18" s="283">
        <v>0.41666666666666669</v>
      </c>
      <c r="E18" s="284" t="s">
        <v>87</v>
      </c>
      <c r="F18" s="285">
        <v>0.45833333333333331</v>
      </c>
      <c r="G18" s="286" t="s">
        <v>178</v>
      </c>
      <c r="H18" s="287"/>
      <c r="I18" s="287" t="s">
        <v>191</v>
      </c>
      <c r="J18" s="287"/>
      <c r="K18" s="287" t="s">
        <v>180</v>
      </c>
      <c r="L18" s="287"/>
      <c r="M18" s="287" t="s">
        <v>180</v>
      </c>
      <c r="N18" s="288"/>
      <c r="O18" s="289">
        <f t="shared" si="3"/>
        <v>46261</v>
      </c>
      <c r="P18" s="290">
        <f t="shared" si="0"/>
        <v>46268</v>
      </c>
      <c r="Q18" s="291">
        <f t="shared" si="4"/>
        <v>46274</v>
      </c>
      <c r="R18" s="406"/>
    </row>
    <row r="19" spans="1:18" ht="21.95" customHeight="1">
      <c r="A19" s="407">
        <f t="shared" si="1"/>
        <v>11</v>
      </c>
      <c r="B19" s="373"/>
      <c r="C19" s="374"/>
      <c r="D19" s="375"/>
      <c r="E19" s="376"/>
      <c r="F19" s="377"/>
      <c r="G19" s="378"/>
      <c r="H19" s="379"/>
      <c r="I19" s="379"/>
      <c r="J19" s="379"/>
      <c r="K19" s="379"/>
      <c r="L19" s="379"/>
      <c r="M19" s="379"/>
      <c r="N19" s="288"/>
      <c r="O19" s="289">
        <f t="shared" si="3"/>
        <v>-21</v>
      </c>
      <c r="P19" s="290">
        <f t="shared" si="0"/>
        <v>-14</v>
      </c>
      <c r="Q19" s="291">
        <f t="shared" si="4"/>
        <v>-8</v>
      </c>
      <c r="R19" s="406"/>
    </row>
    <row r="20" spans="1:18" ht="21.95" customHeight="1">
      <c r="A20" s="407">
        <f t="shared" si="1"/>
        <v>12</v>
      </c>
      <c r="B20" s="373"/>
      <c r="C20" s="374"/>
      <c r="D20" s="375"/>
      <c r="E20" s="376"/>
      <c r="F20" s="377"/>
      <c r="G20" s="378"/>
      <c r="H20" s="379"/>
      <c r="I20" s="379"/>
      <c r="J20" s="379"/>
      <c r="K20" s="379"/>
      <c r="L20" s="379"/>
      <c r="M20" s="379"/>
      <c r="N20" s="288"/>
      <c r="O20" s="289">
        <f t="shared" si="3"/>
        <v>-21</v>
      </c>
      <c r="P20" s="290">
        <f t="shared" si="0"/>
        <v>-14</v>
      </c>
      <c r="Q20" s="291">
        <f t="shared" si="4"/>
        <v>-8</v>
      </c>
      <c r="R20" s="406"/>
    </row>
    <row r="21" spans="1:18" ht="21.95" customHeight="1">
      <c r="A21" s="407">
        <f t="shared" si="1"/>
        <v>13</v>
      </c>
      <c r="B21" s="373"/>
      <c r="C21" s="374"/>
      <c r="D21" s="375"/>
      <c r="E21" s="376"/>
      <c r="F21" s="377"/>
      <c r="G21" s="378"/>
      <c r="H21" s="379"/>
      <c r="I21" s="379"/>
      <c r="J21" s="379"/>
      <c r="K21" s="379"/>
      <c r="L21" s="379"/>
      <c r="M21" s="379"/>
      <c r="N21" s="288"/>
      <c r="O21" s="289">
        <f t="shared" si="3"/>
        <v>-21</v>
      </c>
      <c r="P21" s="290">
        <f t="shared" si="0"/>
        <v>-14</v>
      </c>
      <c r="Q21" s="291">
        <f t="shared" si="4"/>
        <v>-8</v>
      </c>
      <c r="R21" s="406"/>
    </row>
    <row r="22" spans="1:18" ht="21.95" customHeight="1">
      <c r="A22" s="407">
        <f t="shared" si="1"/>
        <v>14</v>
      </c>
      <c r="B22" s="373"/>
      <c r="C22" s="374"/>
      <c r="D22" s="375"/>
      <c r="E22" s="376"/>
      <c r="F22" s="377"/>
      <c r="G22" s="378"/>
      <c r="H22" s="379"/>
      <c r="I22" s="379"/>
      <c r="J22" s="379"/>
      <c r="K22" s="379"/>
      <c r="L22" s="379"/>
      <c r="M22" s="379"/>
      <c r="N22" s="288"/>
      <c r="O22" s="289">
        <f>B22-21-7</f>
        <v>-28</v>
      </c>
      <c r="P22" s="290">
        <f>B22-14-8</f>
        <v>-22</v>
      </c>
      <c r="Q22" s="291">
        <f>B22-8</f>
        <v>-8</v>
      </c>
      <c r="R22" s="406"/>
    </row>
    <row r="23" spans="1:18" ht="21.95" customHeight="1">
      <c r="A23" s="407">
        <f t="shared" si="1"/>
        <v>15</v>
      </c>
      <c r="B23" s="373"/>
      <c r="C23" s="374"/>
      <c r="D23" s="375"/>
      <c r="E23" s="376"/>
      <c r="F23" s="377"/>
      <c r="G23" s="378"/>
      <c r="H23" s="379"/>
      <c r="I23" s="379"/>
      <c r="J23" s="379"/>
      <c r="K23" s="379"/>
      <c r="L23" s="379"/>
      <c r="M23" s="379"/>
      <c r="N23" s="288"/>
      <c r="O23" s="289">
        <f t="shared" si="3"/>
        <v>-21</v>
      </c>
      <c r="P23" s="290">
        <f t="shared" si="0"/>
        <v>-14</v>
      </c>
      <c r="Q23" s="291">
        <f t="shared" si="4"/>
        <v>-8</v>
      </c>
      <c r="R23" s="406"/>
    </row>
    <row r="24" spans="1:18" ht="21.95" customHeight="1">
      <c r="A24" s="407">
        <f t="shared" si="1"/>
        <v>16</v>
      </c>
      <c r="B24" s="373"/>
      <c r="C24" s="374"/>
      <c r="D24" s="375"/>
      <c r="E24" s="376"/>
      <c r="F24" s="377"/>
      <c r="G24" s="378"/>
      <c r="H24" s="379"/>
      <c r="I24" s="379"/>
      <c r="J24" s="379"/>
      <c r="K24" s="379"/>
      <c r="L24" s="379"/>
      <c r="M24" s="379"/>
      <c r="N24" s="288"/>
      <c r="O24" s="289">
        <f t="shared" si="3"/>
        <v>-21</v>
      </c>
      <c r="P24" s="290">
        <f t="shared" si="0"/>
        <v>-14</v>
      </c>
      <c r="Q24" s="291">
        <f t="shared" si="4"/>
        <v>-8</v>
      </c>
      <c r="R24" s="406"/>
    </row>
    <row r="25" spans="1:18" ht="21.95" customHeight="1" thickBot="1">
      <c r="A25" s="408"/>
      <c r="B25" s="409"/>
      <c r="C25" s="410"/>
      <c r="D25" s="411"/>
      <c r="E25" s="412"/>
      <c r="F25" s="413"/>
      <c r="G25" s="410"/>
      <c r="H25" s="410"/>
      <c r="I25" s="410"/>
      <c r="J25" s="410"/>
      <c r="K25" s="410"/>
      <c r="L25" s="410"/>
      <c r="M25" s="410"/>
      <c r="N25" s="414"/>
      <c r="O25" s="437" t="s">
        <v>90</v>
      </c>
      <c r="P25" s="438"/>
      <c r="Q25" s="438"/>
      <c r="R25" s="439"/>
    </row>
    <row r="26" spans="1:18" s="241" customFormat="1" ht="21" hidden="1" customHeight="1">
      <c r="A26" s="303"/>
      <c r="B26" s="243"/>
      <c r="C26" s="303"/>
      <c r="D26" s="243"/>
      <c r="E26" s="303"/>
      <c r="F26" s="243"/>
      <c r="G26" s="268" t="s">
        <v>112</v>
      </c>
      <c r="H26" s="304">
        <f t="shared" ref="H26:M26" si="5">COUNTIF(H9:H25,"○")</f>
        <v>5</v>
      </c>
      <c r="I26" s="304">
        <f t="shared" si="5"/>
        <v>5</v>
      </c>
      <c r="J26" s="304">
        <f t="shared" si="5"/>
        <v>5</v>
      </c>
      <c r="K26" s="304">
        <f t="shared" si="5"/>
        <v>5</v>
      </c>
      <c r="L26" s="304">
        <f t="shared" si="5"/>
        <v>5</v>
      </c>
      <c r="M26" s="304">
        <f t="shared" si="5"/>
        <v>5</v>
      </c>
      <c r="O26" s="242"/>
      <c r="P26" s="392"/>
      <c r="Q26" s="393" t="s">
        <v>111</v>
      </c>
      <c r="R26" s="321"/>
    </row>
    <row r="27" spans="1:18" s="241" customFormat="1" ht="21" hidden="1" customHeight="1">
      <c r="A27" s="303"/>
      <c r="B27" s="243"/>
      <c r="C27" s="303"/>
      <c r="D27" s="243"/>
      <c r="E27" s="303"/>
      <c r="F27" s="243"/>
      <c r="G27" s="268" t="s">
        <v>113</v>
      </c>
      <c r="H27" s="304" t="e">
        <f>SUMIF(H9:H25,"○",#REF!)</f>
        <v>#REF!</v>
      </c>
      <c r="I27" s="304" t="e">
        <f>SUMIF(I9:I25,"○",#REF!)</f>
        <v>#REF!</v>
      </c>
      <c r="J27" s="304" t="e">
        <f>SUMIF(J9:J25,"○",#REF!)</f>
        <v>#REF!</v>
      </c>
      <c r="K27" s="304" t="e">
        <f>SUMIF(K9:K25,"○",#REF!)</f>
        <v>#REF!</v>
      </c>
      <c r="L27" s="304" t="e">
        <f>SUMIF(L9:L25,"○",#REF!)</f>
        <v>#REF!</v>
      </c>
      <c r="M27" s="304" t="e">
        <f>SUMIF(M9:M25,"○",#REF!)</f>
        <v>#REF!</v>
      </c>
      <c r="O27" s="242"/>
      <c r="P27" s="315"/>
      <c r="Q27" s="316" t="e">
        <f>"( "&amp;SUM(#REF!)&amp;" )"</f>
        <v>#REF!</v>
      </c>
      <c r="R27" s="391"/>
    </row>
    <row r="28" spans="1:18" s="241" customFormat="1" ht="21" hidden="1" customHeight="1">
      <c r="A28" s="303"/>
      <c r="B28" s="243"/>
      <c r="C28" s="303"/>
      <c r="D28" s="243"/>
      <c r="E28" s="303"/>
      <c r="F28" s="243"/>
      <c r="G28" s="319" t="s">
        <v>176</v>
      </c>
      <c r="H28" s="303">
        <f t="shared" ref="H28:M28" si="6">COUNTIF(H9:H25,"○")+COUNTIF(H9:H25,"－")</f>
        <v>5</v>
      </c>
      <c r="I28" s="303">
        <f t="shared" si="6"/>
        <v>5</v>
      </c>
      <c r="J28" s="303">
        <f t="shared" si="6"/>
        <v>5</v>
      </c>
      <c r="K28" s="303">
        <f t="shared" si="6"/>
        <v>5</v>
      </c>
      <c r="L28" s="303">
        <f t="shared" si="6"/>
        <v>5</v>
      </c>
      <c r="M28" s="303">
        <f t="shared" si="6"/>
        <v>5</v>
      </c>
      <c r="O28" s="242"/>
      <c r="P28" s="242"/>
      <c r="Q28" s="242"/>
      <c r="R28" s="242"/>
    </row>
    <row r="29" spans="1:18" s="241" customFormat="1" ht="21" hidden="1" customHeight="1">
      <c r="A29" s="303"/>
      <c r="C29" s="243" t="s">
        <v>114</v>
      </c>
      <c r="D29" s="243"/>
      <c r="E29" s="303"/>
      <c r="F29" s="243" t="s">
        <v>116</v>
      </c>
      <c r="G29" s="243" t="s">
        <v>112</v>
      </c>
      <c r="H29" s="320">
        <v>5</v>
      </c>
      <c r="I29" s="320">
        <v>5</v>
      </c>
      <c r="J29" s="320">
        <v>5</v>
      </c>
      <c r="K29" s="320">
        <v>4</v>
      </c>
      <c r="L29" s="320">
        <v>4</v>
      </c>
      <c r="M29" s="320">
        <v>4</v>
      </c>
      <c r="O29" s="242"/>
      <c r="P29" s="242"/>
      <c r="Q29" s="321"/>
      <c r="R29" s="321"/>
    </row>
    <row r="30" spans="1:18" s="241" customFormat="1" ht="21" hidden="1" customHeight="1">
      <c r="A30" s="303"/>
      <c r="B30" s="243"/>
      <c r="C30" s="303"/>
      <c r="D30" s="243"/>
      <c r="E30" s="303"/>
      <c r="F30" s="243"/>
      <c r="G30" s="243" t="s">
        <v>113</v>
      </c>
      <c r="H30" s="320">
        <v>20</v>
      </c>
      <c r="I30" s="320">
        <v>21</v>
      </c>
      <c r="J30" s="320">
        <v>15</v>
      </c>
      <c r="K30" s="320">
        <v>19</v>
      </c>
      <c r="L30" s="320">
        <v>13</v>
      </c>
      <c r="M30" s="320">
        <v>14</v>
      </c>
      <c r="O30" s="242"/>
      <c r="P30" s="242"/>
      <c r="Q30" s="321"/>
      <c r="R30" s="321"/>
    </row>
    <row r="31" spans="1:18" s="241" customFormat="1" ht="21" hidden="1" customHeight="1">
      <c r="A31" s="303"/>
      <c r="B31" s="243"/>
      <c r="C31" s="243" t="s">
        <v>114</v>
      </c>
      <c r="D31" s="243"/>
      <c r="E31" s="303"/>
      <c r="F31" s="243" t="s">
        <v>175</v>
      </c>
      <c r="G31" s="243" t="s">
        <v>172</v>
      </c>
      <c r="H31" s="320">
        <v>5</v>
      </c>
      <c r="I31" s="320">
        <v>5</v>
      </c>
      <c r="J31" s="320">
        <v>7</v>
      </c>
      <c r="K31" s="320">
        <v>6</v>
      </c>
      <c r="L31" s="320">
        <v>7</v>
      </c>
      <c r="M31" s="320">
        <v>7</v>
      </c>
      <c r="O31" s="242"/>
      <c r="P31" s="242"/>
      <c r="Q31" s="321"/>
      <c r="R31" s="321"/>
    </row>
    <row r="32" spans="1:18" s="241" customFormat="1" ht="21" hidden="1" customHeight="1">
      <c r="A32" s="303"/>
      <c r="B32" s="243"/>
      <c r="C32" s="303"/>
      <c r="D32" s="243"/>
      <c r="E32" s="303"/>
      <c r="F32" s="243"/>
      <c r="G32" s="243" t="s">
        <v>113</v>
      </c>
      <c r="H32" s="320">
        <v>19</v>
      </c>
      <c r="I32" s="320">
        <v>14</v>
      </c>
      <c r="J32" s="320">
        <v>25</v>
      </c>
      <c r="K32" s="320">
        <v>25</v>
      </c>
      <c r="L32" s="320">
        <v>20</v>
      </c>
      <c r="M32" s="320">
        <v>22</v>
      </c>
      <c r="O32" s="242"/>
      <c r="P32" s="242"/>
      <c r="Q32" s="321"/>
      <c r="R32" s="321"/>
    </row>
    <row r="33" spans="1:19" s="241" customFormat="1" ht="21" customHeight="1">
      <c r="A33" s="303"/>
      <c r="B33" s="243"/>
      <c r="C33" s="303"/>
      <c r="D33" s="243"/>
      <c r="E33" s="303"/>
      <c r="F33" s="243"/>
      <c r="O33" s="242"/>
      <c r="P33" s="242"/>
      <c r="Q33" s="242"/>
      <c r="R33" s="242"/>
    </row>
    <row r="34" spans="1:19" ht="21" customHeight="1" thickBot="1">
      <c r="A34" s="248" t="s">
        <v>163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O34" s="240"/>
      <c r="S34" s="266"/>
    </row>
    <row r="35" spans="1:19" ht="21" customHeight="1">
      <c r="A35" s="394"/>
      <c r="B35" s="395"/>
      <c r="C35" s="396"/>
      <c r="D35" s="396"/>
      <c r="E35" s="396"/>
      <c r="F35" s="397"/>
      <c r="G35" s="398"/>
      <c r="H35" s="426" t="s">
        <v>77</v>
      </c>
      <c r="I35" s="427"/>
      <c r="J35" s="427"/>
      <c r="K35" s="427"/>
      <c r="L35" s="427"/>
      <c r="M35" s="428"/>
      <c r="N35" s="399"/>
      <c r="O35" s="429" t="s">
        <v>78</v>
      </c>
      <c r="P35" s="429" t="s">
        <v>79</v>
      </c>
      <c r="Q35" s="429" t="s">
        <v>80</v>
      </c>
      <c r="R35" s="400"/>
      <c r="S35" s="266"/>
    </row>
    <row r="36" spans="1:19" ht="17.25" customHeight="1">
      <c r="A36" s="401" t="s">
        <v>75</v>
      </c>
      <c r="B36" s="440" t="s">
        <v>157</v>
      </c>
      <c r="C36" s="441"/>
      <c r="D36" s="441"/>
      <c r="E36" s="268"/>
      <c r="F36" s="269"/>
      <c r="G36" s="267" t="s">
        <v>76</v>
      </c>
      <c r="H36" s="442" t="str">
        <f t="shared" ref="H36:M36" si="7">H7</f>
        <v>神谷</v>
      </c>
      <c r="I36" s="442" t="str">
        <f t="shared" si="7"/>
        <v>國枝</v>
      </c>
      <c r="J36" s="442" t="str">
        <f t="shared" si="7"/>
        <v>児島</v>
      </c>
      <c r="K36" s="442" t="str">
        <f t="shared" si="7"/>
        <v>犬飼</v>
      </c>
      <c r="L36" s="435" t="str">
        <f t="shared" si="7"/>
        <v>(和)
水野</v>
      </c>
      <c r="M36" s="435" t="str">
        <f t="shared" si="7"/>
        <v>(剛)
水野</v>
      </c>
      <c r="N36" s="241"/>
      <c r="O36" s="430"/>
      <c r="P36" s="430"/>
      <c r="Q36" s="433"/>
      <c r="R36" s="402" t="s">
        <v>59</v>
      </c>
      <c r="S36" s="266"/>
    </row>
    <row r="37" spans="1:19" ht="30" customHeight="1">
      <c r="A37" s="403"/>
      <c r="B37" s="271"/>
      <c r="C37" s="272"/>
      <c r="D37" s="272"/>
      <c r="E37" s="272"/>
      <c r="F37" s="273"/>
      <c r="G37" s="270"/>
      <c r="H37" s="443"/>
      <c r="I37" s="443"/>
      <c r="J37" s="443"/>
      <c r="K37" s="443"/>
      <c r="L37" s="436"/>
      <c r="M37" s="436"/>
      <c r="N37" s="243"/>
      <c r="O37" s="431"/>
      <c r="P37" s="432"/>
      <c r="Q37" s="434"/>
      <c r="R37" s="404" t="s">
        <v>207</v>
      </c>
    </row>
    <row r="38" spans="1:19" ht="21.95" customHeight="1">
      <c r="A38" s="415">
        <v>1</v>
      </c>
      <c r="B38" s="281">
        <v>46129</v>
      </c>
      <c r="C38" s="282">
        <f>B38</f>
        <v>46129</v>
      </c>
      <c r="D38" s="329"/>
      <c r="E38" s="330"/>
      <c r="F38" s="331"/>
      <c r="G38" s="287" t="s">
        <v>177</v>
      </c>
      <c r="H38" s="287"/>
      <c r="I38" s="287" t="s">
        <v>180</v>
      </c>
      <c r="J38" s="287"/>
      <c r="K38" s="287"/>
      <c r="L38" s="287" t="s">
        <v>180</v>
      </c>
      <c r="M38" s="287" t="s">
        <v>180</v>
      </c>
      <c r="N38" s="288"/>
      <c r="O38" s="289">
        <f>+B38-14</f>
        <v>46115</v>
      </c>
      <c r="P38" s="290">
        <f>+B38-7</f>
        <v>46122</v>
      </c>
      <c r="Q38" s="291">
        <f>P38</f>
        <v>46122</v>
      </c>
      <c r="R38" s="406"/>
    </row>
    <row r="39" spans="1:19" ht="21.95" customHeight="1">
      <c r="A39" s="415">
        <f>A38+1</f>
        <v>2</v>
      </c>
      <c r="B39" s="281">
        <v>46161</v>
      </c>
      <c r="C39" s="282">
        <f t="shared" ref="C39:C48" si="8">B39</f>
        <v>46161</v>
      </c>
      <c r="D39" s="329"/>
      <c r="E39" s="330"/>
      <c r="F39" s="331"/>
      <c r="G39" s="287" t="s">
        <v>177</v>
      </c>
      <c r="H39" s="287"/>
      <c r="I39" s="287"/>
      <c r="J39" s="287" t="s">
        <v>180</v>
      </c>
      <c r="K39" s="287" t="s">
        <v>180</v>
      </c>
      <c r="L39" s="287"/>
      <c r="M39" s="287" t="s">
        <v>180</v>
      </c>
      <c r="N39" s="288"/>
      <c r="O39" s="289">
        <f>+B39-12</f>
        <v>46149</v>
      </c>
      <c r="P39" s="290">
        <f>+B39-8</f>
        <v>46153</v>
      </c>
      <c r="Q39" s="291">
        <f t="shared" ref="Q39:Q55" si="9">P39</f>
        <v>46153</v>
      </c>
      <c r="R39" s="406"/>
    </row>
    <row r="40" spans="1:19" ht="21.95" customHeight="1">
      <c r="A40" s="415">
        <f t="shared" ref="A40:A55" si="10">A39+1</f>
        <v>3</v>
      </c>
      <c r="B40" s="281">
        <v>46171</v>
      </c>
      <c r="C40" s="282">
        <f t="shared" si="8"/>
        <v>46171</v>
      </c>
      <c r="D40" s="283"/>
      <c r="E40" s="284"/>
      <c r="F40" s="332"/>
      <c r="G40" s="287" t="s">
        <v>177</v>
      </c>
      <c r="H40" s="287" t="s">
        <v>180</v>
      </c>
      <c r="I40" s="287"/>
      <c r="J40" s="287"/>
      <c r="K40" s="287" t="s">
        <v>180</v>
      </c>
      <c r="L40" s="287" t="s">
        <v>180</v>
      </c>
      <c r="M40" s="287"/>
      <c r="N40" s="288"/>
      <c r="O40" s="289">
        <f>+B40-11</f>
        <v>46160</v>
      </c>
      <c r="P40" s="290">
        <f t="shared" ref="P40:P55" si="11">+B40-7</f>
        <v>46164</v>
      </c>
      <c r="Q40" s="291">
        <f t="shared" si="9"/>
        <v>46164</v>
      </c>
      <c r="R40" s="406"/>
    </row>
    <row r="41" spans="1:19" ht="21.95" customHeight="1">
      <c r="A41" s="415">
        <f t="shared" si="10"/>
        <v>4</v>
      </c>
      <c r="B41" s="281">
        <v>46178</v>
      </c>
      <c r="C41" s="282">
        <f t="shared" si="8"/>
        <v>46178</v>
      </c>
      <c r="D41" s="283"/>
      <c r="E41" s="284"/>
      <c r="F41" s="332"/>
      <c r="G41" s="287" t="s">
        <v>177</v>
      </c>
      <c r="H41" s="287"/>
      <c r="I41" s="287" t="s">
        <v>180</v>
      </c>
      <c r="J41" s="287" t="s">
        <v>180</v>
      </c>
      <c r="K41" s="287"/>
      <c r="L41" s="287"/>
      <c r="M41" s="287" t="s">
        <v>180</v>
      </c>
      <c r="N41" s="288"/>
      <c r="O41" s="289">
        <f>+B41-11</f>
        <v>46167</v>
      </c>
      <c r="P41" s="290">
        <f t="shared" si="11"/>
        <v>46171</v>
      </c>
      <c r="Q41" s="291">
        <f t="shared" si="9"/>
        <v>46171</v>
      </c>
      <c r="R41" s="406"/>
    </row>
    <row r="42" spans="1:19" ht="21.95" customHeight="1">
      <c r="A42" s="415">
        <f t="shared" si="10"/>
        <v>5</v>
      </c>
      <c r="B42" s="281">
        <v>46192</v>
      </c>
      <c r="C42" s="282">
        <f t="shared" si="8"/>
        <v>46192</v>
      </c>
      <c r="D42" s="329"/>
      <c r="E42" s="330"/>
      <c r="F42" s="331"/>
      <c r="G42" s="287" t="s">
        <v>177</v>
      </c>
      <c r="H42" s="287" t="s">
        <v>180</v>
      </c>
      <c r="I42" s="287" t="s">
        <v>180</v>
      </c>
      <c r="J42" s="287"/>
      <c r="K42" s="287" t="s">
        <v>180</v>
      </c>
      <c r="L42" s="287"/>
      <c r="M42" s="287"/>
      <c r="N42" s="288"/>
      <c r="O42" s="289">
        <f>+B42-11-3</f>
        <v>46178</v>
      </c>
      <c r="P42" s="290">
        <f>+B42-7-1</f>
        <v>46184</v>
      </c>
      <c r="Q42" s="291">
        <f t="shared" si="9"/>
        <v>46184</v>
      </c>
      <c r="R42" s="406"/>
    </row>
    <row r="43" spans="1:19" ht="21.95" customHeight="1">
      <c r="A43" s="415">
        <f t="shared" si="10"/>
        <v>6</v>
      </c>
      <c r="B43" s="281">
        <v>46218</v>
      </c>
      <c r="C43" s="282">
        <f t="shared" si="8"/>
        <v>46218</v>
      </c>
      <c r="D43" s="329"/>
      <c r="E43" s="330"/>
      <c r="F43" s="331"/>
      <c r="G43" s="287" t="s">
        <v>177</v>
      </c>
      <c r="H43" s="287" t="s">
        <v>180</v>
      </c>
      <c r="I43" s="287"/>
      <c r="J43" s="287" t="s">
        <v>180</v>
      </c>
      <c r="K43" s="287"/>
      <c r="L43" s="287" t="s">
        <v>180</v>
      </c>
      <c r="M43" s="287"/>
      <c r="N43" s="288"/>
      <c r="O43" s="289">
        <f>+B43-11-1</f>
        <v>46206</v>
      </c>
      <c r="P43" s="290">
        <f t="shared" si="11"/>
        <v>46211</v>
      </c>
      <c r="Q43" s="291">
        <f t="shared" si="9"/>
        <v>46211</v>
      </c>
      <c r="R43" s="406"/>
    </row>
    <row r="44" spans="1:19" ht="21.95" customHeight="1">
      <c r="A44" s="415">
        <f t="shared" si="10"/>
        <v>7</v>
      </c>
      <c r="B44" s="281">
        <v>46234</v>
      </c>
      <c r="C44" s="282">
        <f t="shared" si="8"/>
        <v>46234</v>
      </c>
      <c r="D44" s="329"/>
      <c r="E44" s="330"/>
      <c r="F44" s="331"/>
      <c r="G44" s="287" t="s">
        <v>177</v>
      </c>
      <c r="H44" s="287" t="s">
        <v>180</v>
      </c>
      <c r="I44" s="287"/>
      <c r="J44" s="287"/>
      <c r="K44" s="287"/>
      <c r="L44" s="287" t="s">
        <v>180</v>
      </c>
      <c r="M44" s="287" t="s">
        <v>180</v>
      </c>
      <c r="N44" s="288"/>
      <c r="O44" s="289">
        <f>+B44-11+1</f>
        <v>46224</v>
      </c>
      <c r="P44" s="290">
        <f t="shared" si="11"/>
        <v>46227</v>
      </c>
      <c r="Q44" s="291">
        <f t="shared" si="9"/>
        <v>46227</v>
      </c>
      <c r="R44" s="406"/>
    </row>
    <row r="45" spans="1:19" ht="21.95" customHeight="1">
      <c r="A45" s="415">
        <f t="shared" si="10"/>
        <v>8</v>
      </c>
      <c r="B45" s="281">
        <v>46241</v>
      </c>
      <c r="C45" s="282">
        <f t="shared" si="8"/>
        <v>46241</v>
      </c>
      <c r="D45" s="333"/>
      <c r="E45" s="334"/>
      <c r="F45" s="335"/>
      <c r="G45" s="287" t="s">
        <v>177</v>
      </c>
      <c r="H45" s="287"/>
      <c r="I45" s="287" t="s">
        <v>180</v>
      </c>
      <c r="J45" s="287" t="s">
        <v>180</v>
      </c>
      <c r="K45" s="287"/>
      <c r="L45" s="287" t="s">
        <v>180</v>
      </c>
      <c r="M45" s="287"/>
      <c r="N45" s="288"/>
      <c r="O45" s="289">
        <f>+B45-11</f>
        <v>46230</v>
      </c>
      <c r="P45" s="290">
        <f t="shared" si="11"/>
        <v>46234</v>
      </c>
      <c r="Q45" s="291">
        <f t="shared" si="9"/>
        <v>46234</v>
      </c>
      <c r="R45" s="406"/>
    </row>
    <row r="46" spans="1:19" ht="21.95" customHeight="1">
      <c r="A46" s="415">
        <f t="shared" si="10"/>
        <v>9</v>
      </c>
      <c r="B46" s="281">
        <v>46260</v>
      </c>
      <c r="C46" s="282">
        <f t="shared" si="8"/>
        <v>46260</v>
      </c>
      <c r="D46" s="336"/>
      <c r="E46" s="337"/>
      <c r="F46" s="338"/>
      <c r="G46" s="287" t="s">
        <v>177</v>
      </c>
      <c r="H46" s="287" t="s">
        <v>180</v>
      </c>
      <c r="I46" s="287"/>
      <c r="J46" s="287"/>
      <c r="K46" s="287" t="s">
        <v>180</v>
      </c>
      <c r="L46" s="287"/>
      <c r="M46" s="287" t="s">
        <v>180</v>
      </c>
      <c r="N46" s="288"/>
      <c r="O46" s="289">
        <f>+B46-11-1</f>
        <v>46248</v>
      </c>
      <c r="P46" s="290">
        <f t="shared" si="11"/>
        <v>46253</v>
      </c>
      <c r="Q46" s="291">
        <f t="shared" si="9"/>
        <v>46253</v>
      </c>
      <c r="R46" s="406"/>
    </row>
    <row r="47" spans="1:19" ht="21.95" customHeight="1">
      <c r="A47" s="416">
        <f t="shared" si="10"/>
        <v>10</v>
      </c>
      <c r="B47" s="281">
        <v>46275</v>
      </c>
      <c r="C47" s="282">
        <f t="shared" si="8"/>
        <v>46275</v>
      </c>
      <c r="D47" s="336"/>
      <c r="E47" s="337"/>
      <c r="F47" s="338"/>
      <c r="G47" s="287" t="s">
        <v>177</v>
      </c>
      <c r="H47" s="287"/>
      <c r="I47" s="287" t="s">
        <v>180</v>
      </c>
      <c r="J47" s="287" t="s">
        <v>180</v>
      </c>
      <c r="K47" s="287"/>
      <c r="L47" s="287"/>
      <c r="M47" s="287" t="s">
        <v>180</v>
      </c>
      <c r="N47" s="288"/>
      <c r="O47" s="289">
        <f>+B47-11-2</f>
        <v>46262</v>
      </c>
      <c r="P47" s="290">
        <f t="shared" si="11"/>
        <v>46268</v>
      </c>
      <c r="Q47" s="291">
        <f t="shared" si="9"/>
        <v>46268</v>
      </c>
      <c r="R47" s="406"/>
    </row>
    <row r="48" spans="1:19" ht="21.95" customHeight="1">
      <c r="A48" s="416">
        <f t="shared" si="10"/>
        <v>11</v>
      </c>
      <c r="B48" s="281">
        <v>46290</v>
      </c>
      <c r="C48" s="282">
        <f t="shared" si="8"/>
        <v>46290</v>
      </c>
      <c r="D48" s="336"/>
      <c r="E48" s="337"/>
      <c r="F48" s="338"/>
      <c r="G48" s="287" t="s">
        <v>177</v>
      </c>
      <c r="H48" s="287" t="s">
        <v>180</v>
      </c>
      <c r="I48" s="287"/>
      <c r="J48" s="287"/>
      <c r="K48" s="287" t="s">
        <v>180</v>
      </c>
      <c r="L48" s="287" t="s">
        <v>180</v>
      </c>
      <c r="M48" s="287"/>
      <c r="N48" s="288"/>
      <c r="O48" s="289">
        <f>+B48-11-2</f>
        <v>46277</v>
      </c>
      <c r="P48" s="290">
        <f>+B48-7-1</f>
        <v>46282</v>
      </c>
      <c r="Q48" s="291">
        <f t="shared" si="9"/>
        <v>46282</v>
      </c>
      <c r="R48" s="406"/>
    </row>
    <row r="49" spans="1:18" ht="21.95" customHeight="1">
      <c r="A49" s="417">
        <f t="shared" si="10"/>
        <v>12</v>
      </c>
      <c r="B49" s="373"/>
      <c r="C49" s="374"/>
      <c r="D49" s="381"/>
      <c r="E49" s="382"/>
      <c r="F49" s="383"/>
      <c r="G49" s="379"/>
      <c r="H49" s="379"/>
      <c r="I49" s="379"/>
      <c r="J49" s="379"/>
      <c r="K49" s="379"/>
      <c r="L49" s="379"/>
      <c r="M49" s="379"/>
      <c r="N49" s="288"/>
      <c r="O49" s="289">
        <f>+B49-10</f>
        <v>-10</v>
      </c>
      <c r="P49" s="290">
        <f t="shared" si="11"/>
        <v>-7</v>
      </c>
      <c r="Q49" s="291">
        <f t="shared" si="9"/>
        <v>-7</v>
      </c>
      <c r="R49" s="406"/>
    </row>
    <row r="50" spans="1:18" ht="21.95" customHeight="1">
      <c r="A50" s="417">
        <f t="shared" si="10"/>
        <v>13</v>
      </c>
      <c r="B50" s="373"/>
      <c r="C50" s="374"/>
      <c r="D50" s="381"/>
      <c r="E50" s="382"/>
      <c r="F50" s="383"/>
      <c r="G50" s="379"/>
      <c r="H50" s="379"/>
      <c r="I50" s="379"/>
      <c r="J50" s="379"/>
      <c r="K50" s="379"/>
      <c r="L50" s="379"/>
      <c r="M50" s="379"/>
      <c r="N50" s="288"/>
      <c r="O50" s="289">
        <f>+B50-11-2</f>
        <v>-13</v>
      </c>
      <c r="P50" s="290">
        <f t="shared" si="11"/>
        <v>-7</v>
      </c>
      <c r="Q50" s="291">
        <f t="shared" si="9"/>
        <v>-7</v>
      </c>
      <c r="R50" s="406"/>
    </row>
    <row r="51" spans="1:18" ht="21.95" customHeight="1">
      <c r="A51" s="417">
        <f t="shared" si="10"/>
        <v>14</v>
      </c>
      <c r="B51" s="373"/>
      <c r="C51" s="374"/>
      <c r="D51" s="381"/>
      <c r="E51" s="382"/>
      <c r="F51" s="383"/>
      <c r="G51" s="379"/>
      <c r="H51" s="379"/>
      <c r="I51" s="379"/>
      <c r="J51" s="379"/>
      <c r="K51" s="379"/>
      <c r="L51" s="379"/>
      <c r="M51" s="379"/>
      <c r="N51" s="288"/>
      <c r="O51" s="289">
        <f>+B51-10</f>
        <v>-10</v>
      </c>
      <c r="P51" s="290">
        <f t="shared" si="11"/>
        <v>-7</v>
      </c>
      <c r="Q51" s="291">
        <f t="shared" si="9"/>
        <v>-7</v>
      </c>
      <c r="R51" s="406"/>
    </row>
    <row r="52" spans="1:18" ht="21.95" customHeight="1">
      <c r="A52" s="417">
        <f t="shared" si="10"/>
        <v>15</v>
      </c>
      <c r="B52" s="373"/>
      <c r="C52" s="374"/>
      <c r="D52" s="381"/>
      <c r="E52" s="382"/>
      <c r="F52" s="383"/>
      <c r="G52" s="379"/>
      <c r="H52" s="379"/>
      <c r="I52" s="379"/>
      <c r="J52" s="379"/>
      <c r="K52" s="379"/>
      <c r="L52" s="379"/>
      <c r="M52" s="379"/>
      <c r="N52" s="288"/>
      <c r="O52" s="289">
        <f>+B52-11-2</f>
        <v>-13</v>
      </c>
      <c r="P52" s="290">
        <f t="shared" si="11"/>
        <v>-7</v>
      </c>
      <c r="Q52" s="291">
        <f t="shared" si="9"/>
        <v>-7</v>
      </c>
      <c r="R52" s="406"/>
    </row>
    <row r="53" spans="1:18" ht="21.95" customHeight="1">
      <c r="A53" s="417">
        <f t="shared" si="10"/>
        <v>16</v>
      </c>
      <c r="B53" s="373"/>
      <c r="C53" s="374"/>
      <c r="D53" s="381"/>
      <c r="E53" s="382"/>
      <c r="F53" s="383"/>
      <c r="G53" s="379"/>
      <c r="H53" s="379"/>
      <c r="I53" s="379"/>
      <c r="J53" s="379"/>
      <c r="K53" s="379"/>
      <c r="L53" s="379"/>
      <c r="M53" s="379"/>
      <c r="N53" s="288"/>
      <c r="O53" s="289">
        <f>+B53-11-2</f>
        <v>-13</v>
      </c>
      <c r="P53" s="290">
        <f t="shared" si="11"/>
        <v>-7</v>
      </c>
      <c r="Q53" s="291">
        <f t="shared" si="9"/>
        <v>-7</v>
      </c>
      <c r="R53" s="406"/>
    </row>
    <row r="54" spans="1:18" ht="21.95" customHeight="1">
      <c r="A54" s="417">
        <f t="shared" si="10"/>
        <v>17</v>
      </c>
      <c r="B54" s="373"/>
      <c r="C54" s="374"/>
      <c r="D54" s="381"/>
      <c r="E54" s="382"/>
      <c r="F54" s="383"/>
      <c r="G54" s="379"/>
      <c r="H54" s="379"/>
      <c r="I54" s="379"/>
      <c r="J54" s="379"/>
      <c r="K54" s="379"/>
      <c r="L54" s="379"/>
      <c r="M54" s="379"/>
      <c r="N54" s="288"/>
      <c r="O54" s="289">
        <f>+B54-11-2</f>
        <v>-13</v>
      </c>
      <c r="P54" s="290">
        <f t="shared" si="11"/>
        <v>-7</v>
      </c>
      <c r="Q54" s="291">
        <f t="shared" si="9"/>
        <v>-7</v>
      </c>
      <c r="R54" s="406"/>
    </row>
    <row r="55" spans="1:18" ht="21.95" customHeight="1">
      <c r="A55" s="417">
        <f t="shared" si="10"/>
        <v>18</v>
      </c>
      <c r="B55" s="373"/>
      <c r="C55" s="374"/>
      <c r="D55" s="381"/>
      <c r="E55" s="382"/>
      <c r="F55" s="383"/>
      <c r="G55" s="379"/>
      <c r="H55" s="379"/>
      <c r="I55" s="379"/>
      <c r="J55" s="379"/>
      <c r="K55" s="379"/>
      <c r="L55" s="379"/>
      <c r="M55" s="379"/>
      <c r="N55" s="288"/>
      <c r="O55" s="289">
        <f>+B55-10-1-2</f>
        <v>-13</v>
      </c>
      <c r="P55" s="290">
        <f t="shared" si="11"/>
        <v>-7</v>
      </c>
      <c r="Q55" s="291">
        <f t="shared" si="9"/>
        <v>-7</v>
      </c>
      <c r="R55" s="406"/>
    </row>
    <row r="56" spans="1:18" ht="21.95" customHeight="1" thickBot="1">
      <c r="A56" s="418"/>
      <c r="B56" s="419"/>
      <c r="C56" s="420"/>
      <c r="D56" s="421"/>
      <c r="E56" s="422"/>
      <c r="F56" s="423"/>
      <c r="G56" s="424"/>
      <c r="H56" s="410"/>
      <c r="I56" s="410"/>
      <c r="J56" s="410"/>
      <c r="K56" s="410"/>
      <c r="L56" s="410"/>
      <c r="M56" s="410"/>
      <c r="N56" s="414"/>
      <c r="O56" s="437" t="s">
        <v>90</v>
      </c>
      <c r="P56" s="438"/>
      <c r="Q56" s="438"/>
      <c r="R56" s="439"/>
    </row>
    <row r="57" spans="1:18" ht="21.95" customHeight="1">
      <c r="A57" s="241"/>
      <c r="B57" s="241"/>
      <c r="C57" s="243"/>
      <c r="D57" s="243"/>
      <c r="E57" s="243"/>
      <c r="F57" s="243"/>
      <c r="H57" s="240"/>
      <c r="I57" s="240"/>
      <c r="J57" s="240"/>
      <c r="K57" s="240"/>
      <c r="L57" s="240"/>
      <c r="M57" s="240"/>
      <c r="O57" s="240"/>
    </row>
    <row r="58" spans="1:18" s="241" customFormat="1" ht="21" customHeight="1">
      <c r="A58" s="351" t="s">
        <v>165</v>
      </c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</row>
    <row r="59" spans="1:18" s="241" customFormat="1" ht="18" customHeight="1">
      <c r="A59" s="352" t="s">
        <v>92</v>
      </c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250"/>
    </row>
    <row r="60" spans="1:18" s="241" customFormat="1" ht="18" customHeight="1">
      <c r="A60" s="352" t="s">
        <v>161</v>
      </c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 t="s">
        <v>184</v>
      </c>
    </row>
    <row r="61" spans="1:18" s="241" customFormat="1" ht="18" customHeight="1">
      <c r="A61" s="352" t="s">
        <v>93</v>
      </c>
      <c r="B61" s="352"/>
      <c r="C61" s="355"/>
      <c r="D61" s="352"/>
      <c r="E61" s="352"/>
      <c r="F61" s="352"/>
      <c r="G61" s="352"/>
      <c r="H61" s="355"/>
      <c r="I61" s="355"/>
      <c r="J61" s="355"/>
      <c r="K61" s="355"/>
      <c r="L61" s="355"/>
      <c r="M61" s="355"/>
      <c r="N61" s="352"/>
    </row>
    <row r="62" spans="1:18" s="241" customFormat="1" ht="18" customHeight="1">
      <c r="A62" s="352" t="s">
        <v>188</v>
      </c>
      <c r="B62" s="352"/>
      <c r="C62" s="355"/>
      <c r="D62" s="352"/>
      <c r="E62" s="352"/>
      <c r="F62" s="352"/>
      <c r="G62" s="352"/>
      <c r="H62" s="355"/>
      <c r="I62" s="355"/>
      <c r="J62" s="355"/>
      <c r="K62" s="355"/>
      <c r="L62" s="355"/>
      <c r="M62" s="355"/>
      <c r="N62" s="352"/>
    </row>
    <row r="63" spans="1:18" s="241" customFormat="1" ht="18" customHeight="1">
      <c r="A63" s="352"/>
      <c r="B63" s="352"/>
      <c r="C63" s="355"/>
      <c r="D63" s="352"/>
      <c r="E63" s="352"/>
      <c r="F63" s="352"/>
      <c r="G63" s="352"/>
      <c r="H63" s="355"/>
      <c r="I63" s="355"/>
      <c r="J63" s="355"/>
      <c r="K63" s="355"/>
      <c r="L63" s="355"/>
      <c r="M63" s="355"/>
      <c r="N63" s="352"/>
    </row>
    <row r="64" spans="1:18" s="241" customFormat="1" ht="18" customHeight="1">
      <c r="A64" s="351" t="s">
        <v>94</v>
      </c>
      <c r="B64" s="352"/>
      <c r="C64" s="355"/>
      <c r="D64" s="352"/>
      <c r="E64" s="352"/>
      <c r="F64" s="352"/>
      <c r="G64" s="352"/>
      <c r="H64" s="355"/>
      <c r="I64" s="355"/>
      <c r="J64" s="355"/>
      <c r="K64" s="355"/>
      <c r="L64" s="355"/>
      <c r="M64" s="355"/>
      <c r="N64" s="352"/>
    </row>
    <row r="65" spans="1:18" s="241" customFormat="1" ht="18" customHeight="1">
      <c r="A65" s="352" t="s">
        <v>118</v>
      </c>
      <c r="B65" s="352"/>
      <c r="C65" s="35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250"/>
      <c r="P65" s="250"/>
      <c r="Q65" s="250"/>
      <c r="R65" s="250"/>
    </row>
    <row r="66" spans="1:18" s="241" customFormat="1" ht="18" customHeight="1">
      <c r="A66" s="352" t="s">
        <v>119</v>
      </c>
      <c r="B66" s="352"/>
      <c r="C66" s="355"/>
      <c r="D66" s="352"/>
      <c r="E66" s="352"/>
      <c r="F66" s="352"/>
      <c r="G66" s="352"/>
      <c r="H66" s="355"/>
      <c r="I66" s="355"/>
      <c r="J66" s="355"/>
      <c r="K66" s="352"/>
      <c r="L66" s="352"/>
      <c r="M66" s="352"/>
      <c r="N66" s="352"/>
      <c r="O66" s="250"/>
      <c r="P66" s="250"/>
      <c r="Q66" s="250"/>
      <c r="R66" s="250"/>
    </row>
    <row r="67" spans="1:18" s="241" customFormat="1" ht="18" customHeight="1">
      <c r="A67" s="352" t="s">
        <v>120</v>
      </c>
      <c r="B67" s="352"/>
      <c r="C67" s="355"/>
      <c r="D67" s="352"/>
      <c r="E67" s="352"/>
      <c r="F67" s="352"/>
      <c r="G67" s="352"/>
      <c r="H67" s="355"/>
      <c r="I67" s="355"/>
      <c r="J67" s="355"/>
      <c r="K67" s="355"/>
      <c r="L67" s="355"/>
      <c r="M67" s="355"/>
      <c r="N67" s="352"/>
      <c r="O67" s="250"/>
      <c r="P67" s="250"/>
      <c r="Q67" s="250"/>
      <c r="R67" s="250"/>
    </row>
    <row r="68" spans="1:18" ht="18" customHeight="1">
      <c r="A68" s="358"/>
      <c r="B68" s="358"/>
      <c r="C68" s="359"/>
      <c r="D68" s="358"/>
      <c r="E68" s="358"/>
      <c r="F68" s="358"/>
      <c r="G68" s="358"/>
      <c r="H68" s="359"/>
      <c r="I68" s="359"/>
      <c r="J68" s="359"/>
      <c r="K68" s="359"/>
      <c r="L68" s="359"/>
      <c r="M68" s="359"/>
      <c r="N68" s="358"/>
      <c r="P68" s="255"/>
      <c r="Q68" s="255"/>
      <c r="R68" s="255"/>
    </row>
    <row r="69" spans="1:18" ht="18" customHeight="1">
      <c r="A69" s="360"/>
      <c r="B69" s="360"/>
      <c r="C69" s="361"/>
      <c r="D69" s="360"/>
      <c r="E69" s="360"/>
      <c r="F69" s="360"/>
      <c r="G69" s="360"/>
      <c r="H69" s="361"/>
      <c r="I69" s="361"/>
      <c r="J69" s="361"/>
      <c r="K69" s="361"/>
      <c r="L69" s="361"/>
      <c r="M69" s="361"/>
      <c r="N69" s="360"/>
      <c r="P69" s="255"/>
      <c r="Q69" s="255"/>
      <c r="R69" s="255"/>
    </row>
    <row r="70" spans="1:18" ht="18" customHeight="1">
      <c r="P70" s="255"/>
      <c r="Q70" s="255"/>
      <c r="R70" s="255"/>
    </row>
    <row r="71" spans="1:18" ht="18" customHeight="1">
      <c r="P71" s="255"/>
      <c r="Q71" s="255"/>
      <c r="R71" s="255"/>
    </row>
    <row r="72" spans="1:18" ht="18" customHeight="1">
      <c r="P72" s="255"/>
      <c r="Q72" s="255"/>
      <c r="R72" s="255"/>
    </row>
    <row r="73" spans="1:18" ht="18" customHeight="1">
      <c r="P73" s="255"/>
      <c r="Q73" s="255"/>
      <c r="R73" s="255"/>
    </row>
    <row r="74" spans="1:18" ht="18" customHeight="1"/>
    <row r="75" spans="1:18" ht="18" customHeight="1"/>
    <row r="76" spans="1:18" ht="18" customHeight="1"/>
    <row r="77" spans="1:18" ht="18" customHeight="1"/>
    <row r="78" spans="1:18" ht="18" customHeight="1"/>
    <row r="79" spans="1:18" ht="18" customHeight="1"/>
    <row r="80" spans="1:18" ht="18" customHeight="1"/>
    <row r="81" spans="1:57" ht="18" customHeight="1"/>
    <row r="91" spans="1:57" s="255" customFormat="1" ht="14.25">
      <c r="A91" s="363"/>
      <c r="B91" s="240"/>
      <c r="C91" s="264"/>
      <c r="D91" s="240"/>
      <c r="E91" s="240"/>
      <c r="F91" s="240"/>
      <c r="G91" s="257"/>
      <c r="H91" s="264"/>
      <c r="I91" s="264"/>
      <c r="J91" s="264"/>
      <c r="K91" s="264"/>
      <c r="L91" s="264"/>
      <c r="M91" s="264"/>
      <c r="N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0"/>
      <c r="AO91" s="240"/>
      <c r="AP91" s="240"/>
      <c r="AQ91" s="240"/>
      <c r="AR91" s="240"/>
      <c r="AS91" s="240"/>
      <c r="AT91" s="240"/>
      <c r="AU91" s="240"/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</row>
    <row r="93" spans="1:57" s="255" customFormat="1">
      <c r="A93" s="364"/>
      <c r="B93" s="364"/>
      <c r="C93" s="364"/>
      <c r="D93" s="364"/>
      <c r="E93" s="364"/>
      <c r="F93" s="364"/>
      <c r="G93" s="364"/>
      <c r="H93" s="364"/>
      <c r="I93" s="364"/>
      <c r="J93" s="364"/>
      <c r="K93" s="364"/>
      <c r="L93" s="364"/>
      <c r="M93" s="364"/>
      <c r="N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  <c r="AK93" s="240"/>
      <c r="AL93" s="240"/>
      <c r="AM93" s="240"/>
      <c r="AN93" s="240"/>
      <c r="AO93" s="240"/>
      <c r="AP93" s="240"/>
      <c r="AQ93" s="240"/>
      <c r="AR93" s="240"/>
      <c r="AS93" s="240"/>
      <c r="AT93" s="240"/>
      <c r="AU93" s="240"/>
      <c r="AV93" s="240"/>
      <c r="AW93" s="240"/>
      <c r="AX93" s="240"/>
      <c r="AY93" s="240"/>
      <c r="AZ93" s="240"/>
      <c r="BA93" s="240"/>
      <c r="BB93" s="240"/>
      <c r="BC93" s="240"/>
      <c r="BD93" s="240"/>
      <c r="BE93" s="240"/>
    </row>
    <row r="94" spans="1:57" s="255" customFormat="1">
      <c r="A94" s="364"/>
      <c r="B94" s="365"/>
      <c r="C94" s="366"/>
      <c r="D94" s="367"/>
      <c r="E94" s="364"/>
      <c r="F94" s="367"/>
      <c r="G94" s="364"/>
      <c r="H94" s="264"/>
      <c r="I94" s="264"/>
      <c r="J94" s="264"/>
      <c r="K94" s="264"/>
      <c r="L94" s="264"/>
      <c r="M94" s="264"/>
      <c r="N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  <c r="AN94" s="240"/>
      <c r="AO94" s="240"/>
      <c r="AP94" s="240"/>
      <c r="AQ94" s="240"/>
      <c r="AR94" s="240"/>
      <c r="AS94" s="240"/>
      <c r="AT94" s="240"/>
      <c r="AU94" s="240"/>
      <c r="AV94" s="240"/>
      <c r="AW94" s="240"/>
      <c r="AX94" s="240"/>
      <c r="AY94" s="240"/>
      <c r="AZ94" s="240"/>
      <c r="BA94" s="240"/>
      <c r="BB94" s="240"/>
      <c r="BC94" s="240"/>
      <c r="BD94" s="240"/>
      <c r="BE94" s="240"/>
    </row>
    <row r="95" spans="1:57" s="255" customFormat="1">
      <c r="A95" s="364"/>
      <c r="B95" s="368"/>
      <c r="C95" s="366"/>
      <c r="D95" s="369"/>
      <c r="E95" s="370"/>
      <c r="F95" s="369"/>
      <c r="G95" s="364"/>
      <c r="H95" s="264"/>
      <c r="I95" s="364"/>
      <c r="J95" s="364"/>
      <c r="K95" s="364"/>
      <c r="L95" s="364"/>
      <c r="M95" s="364"/>
      <c r="N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  <c r="AO95" s="240"/>
      <c r="AP95" s="240"/>
      <c r="AQ95" s="240"/>
      <c r="AR95" s="240"/>
      <c r="AS95" s="240"/>
      <c r="AT95" s="240"/>
      <c r="AU95" s="240"/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</row>
    <row r="96" spans="1:57" s="255" customFormat="1">
      <c r="A96" s="364"/>
      <c r="B96" s="368"/>
      <c r="C96" s="366"/>
      <c r="D96" s="369"/>
      <c r="E96" s="370"/>
      <c r="F96" s="369"/>
      <c r="G96" s="364"/>
      <c r="H96" s="264"/>
      <c r="I96" s="364"/>
      <c r="J96" s="364"/>
      <c r="K96" s="364"/>
      <c r="L96" s="364"/>
      <c r="M96" s="364"/>
      <c r="N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  <c r="AN96" s="240"/>
      <c r="AO96" s="240"/>
      <c r="AP96" s="240"/>
      <c r="AQ96" s="240"/>
      <c r="AR96" s="240"/>
      <c r="AS96" s="240"/>
      <c r="AT96" s="240"/>
      <c r="AU96" s="240"/>
      <c r="AV96" s="240"/>
      <c r="AW96" s="240"/>
      <c r="AX96" s="240"/>
      <c r="AY96" s="240"/>
      <c r="AZ96" s="240"/>
      <c r="BA96" s="240"/>
      <c r="BB96" s="240"/>
      <c r="BC96" s="240"/>
      <c r="BD96" s="240"/>
      <c r="BE96" s="240"/>
    </row>
    <row r="97" spans="1:57" s="255" customFormat="1">
      <c r="A97" s="364"/>
      <c r="B97" s="368"/>
      <c r="C97" s="366"/>
      <c r="D97" s="369"/>
      <c r="E97" s="370"/>
      <c r="F97" s="369"/>
      <c r="G97" s="364"/>
      <c r="H97" s="364"/>
      <c r="I97" s="364"/>
      <c r="J97" s="364"/>
      <c r="K97" s="364"/>
      <c r="L97" s="364"/>
      <c r="M97" s="364"/>
      <c r="N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0"/>
      <c r="AO97" s="240"/>
      <c r="AP97" s="240"/>
      <c r="AQ97" s="240"/>
      <c r="AR97" s="240"/>
      <c r="AS97" s="240"/>
      <c r="AT97" s="240"/>
      <c r="AU97" s="240"/>
      <c r="AV97" s="240"/>
      <c r="AW97" s="240"/>
      <c r="AX97" s="240"/>
      <c r="AY97" s="240"/>
      <c r="AZ97" s="240"/>
      <c r="BA97" s="240"/>
      <c r="BB97" s="240"/>
      <c r="BC97" s="240"/>
      <c r="BD97" s="240"/>
      <c r="BE97" s="240"/>
    </row>
    <row r="98" spans="1:57" s="255" customFormat="1">
      <c r="A98" s="364"/>
      <c r="B98" s="371"/>
      <c r="C98" s="364"/>
      <c r="D98" s="369"/>
      <c r="E98" s="370"/>
      <c r="F98" s="369"/>
      <c r="G98" s="364"/>
      <c r="H98" s="370"/>
      <c r="I98" s="370"/>
      <c r="J98" s="370"/>
      <c r="K98" s="370"/>
      <c r="L98" s="370"/>
      <c r="M98" s="370"/>
      <c r="N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  <c r="AL98" s="240"/>
      <c r="AM98" s="240"/>
      <c r="AN98" s="240"/>
      <c r="AO98" s="240"/>
      <c r="AP98" s="240"/>
      <c r="AQ98" s="240"/>
      <c r="AR98" s="240"/>
      <c r="AS98" s="240"/>
      <c r="AT98" s="240"/>
      <c r="AU98" s="240"/>
      <c r="AV98" s="240"/>
      <c r="AW98" s="240"/>
      <c r="AX98" s="240"/>
      <c r="AY98" s="240"/>
      <c r="AZ98" s="240"/>
      <c r="BA98" s="240"/>
      <c r="BB98" s="240"/>
      <c r="BC98" s="240"/>
      <c r="BD98" s="240"/>
      <c r="BE98" s="240"/>
    </row>
  </sheetData>
  <mergeCells count="25">
    <mergeCell ref="O56:R56"/>
    <mergeCell ref="M36:M37"/>
    <mergeCell ref="B36:D36"/>
    <mergeCell ref="H36:H37"/>
    <mergeCell ref="I36:I37"/>
    <mergeCell ref="J36:J37"/>
    <mergeCell ref="K36:K37"/>
    <mergeCell ref="H35:M35"/>
    <mergeCell ref="O35:O37"/>
    <mergeCell ref="P35:P37"/>
    <mergeCell ref="Q35:Q37"/>
    <mergeCell ref="L36:L37"/>
    <mergeCell ref="O25:R25"/>
    <mergeCell ref="B7:D7"/>
    <mergeCell ref="H7:H8"/>
    <mergeCell ref="I7:I8"/>
    <mergeCell ref="J7:J8"/>
    <mergeCell ref="K7:K8"/>
    <mergeCell ref="L7:L8"/>
    <mergeCell ref="A1:B1"/>
    <mergeCell ref="H6:M6"/>
    <mergeCell ref="O6:O8"/>
    <mergeCell ref="P6:P8"/>
    <mergeCell ref="Q6:Q8"/>
    <mergeCell ref="M7:M8"/>
  </mergeCells>
  <phoneticPr fontId="2"/>
  <dataValidations disablePrompts="1" count="3">
    <dataValidation type="list" allowBlank="1" showInputMessage="1" showErrorMessage="1" sqref="G38:G55" xr:uid="{AF075BF4-C1B6-4CB6-BEA4-7DA6AD08E2DC}">
      <formula1>"メール,未開催,　"</formula1>
    </dataValidation>
    <dataValidation type="list" allowBlank="1" showInputMessage="1" showErrorMessage="1" sqref="G9:G24" xr:uid="{7A8F063A-7453-418D-B23E-A7C930658806}">
      <formula1>"対面会議,リモート会議,未開催,　"</formula1>
    </dataValidation>
    <dataValidation type="list" allowBlank="1" showInputMessage="1" showErrorMessage="1" sqref="L11:M13 J10:M10 H10:I25 M14:M25 J15:L25 H9:M9 J11:K14 H38:M56" xr:uid="{47997E4B-4711-4236-9A37-843C67B195CC}">
      <formula1>"○,△,×,－,　"</formula1>
    </dataValidation>
  </dataValidations>
  <printOptions verticalCentered="1"/>
  <pageMargins left="0.98425196850393704" right="0.39370078740157483" top="0.59055118110236227" bottom="0.39370078740157483" header="0.31496062992125984" footer="0.31496062992125984"/>
  <pageSetup paperSize="8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G207"/>
  <sheetViews>
    <sheetView view="pageBreakPreview" zoomScaleNormal="100" zoomScaleSheetLayoutView="100" workbookViewId="0">
      <pane xSplit="9" ySplit="4" topLeftCell="J181" activePane="bottomRight" state="frozen"/>
      <selection pane="topRight" activeCell="E1" sqref="E1"/>
      <selection pane="bottomLeft" activeCell="A5" sqref="A5"/>
      <selection pane="bottomRight" activeCell="N171" sqref="N171"/>
    </sheetView>
  </sheetViews>
  <sheetFormatPr defaultColWidth="8.875" defaultRowHeight="13.5"/>
  <cols>
    <col min="1" max="1" width="5.125" style="41" customWidth="1"/>
    <col min="2" max="2" width="4.125" style="191" customWidth="1"/>
    <col min="3" max="3" width="5.125" style="41" customWidth="1"/>
    <col min="4" max="4" width="4.125" style="191" customWidth="1"/>
    <col min="5" max="5" width="5.125" style="191" customWidth="1"/>
    <col min="6" max="6" width="4.125" style="191" customWidth="1"/>
    <col min="7" max="7" width="1.625" style="41" customWidth="1"/>
    <col min="8" max="8" width="3.625" style="41" customWidth="1"/>
    <col min="9" max="9" width="10.625" style="41" customWidth="1"/>
    <col min="10" max="10" width="3.125" style="186" customWidth="1"/>
    <col min="11" max="11" width="3.625" style="186" customWidth="1"/>
    <col min="12" max="12" width="3.125" style="186" customWidth="1"/>
    <col min="13" max="13" width="9.625" style="41" customWidth="1"/>
    <col min="14" max="14" width="6.625" style="41" customWidth="1"/>
    <col min="15" max="15" width="3.125" style="41" customWidth="1"/>
    <col min="16" max="16" width="3.625" style="41" customWidth="1"/>
    <col min="17" max="17" width="3.125" style="41" customWidth="1"/>
    <col min="18" max="18" width="9.625" style="41" customWidth="1"/>
    <col min="19" max="19" width="6.625" style="41" customWidth="1"/>
    <col min="20" max="21" width="9.625" style="41" customWidth="1"/>
    <col min="22" max="22" width="6.625" style="41" customWidth="1"/>
    <col min="23" max="23" width="10.625" style="41" customWidth="1"/>
    <col min="24" max="24" width="3.625" style="41" customWidth="1"/>
    <col min="25" max="25" width="2.125" style="41" customWidth="1"/>
    <col min="26" max="26" width="13.625" style="41" customWidth="1"/>
    <col min="27" max="28" width="1.625" style="41" customWidth="1"/>
    <col min="29" max="29" width="10.625" style="41" customWidth="1"/>
    <col min="30" max="30" width="3.625" style="41" customWidth="1"/>
    <col min="31" max="31" width="5.625" style="41" customWidth="1"/>
    <col min="32" max="32" width="8.625" style="41" customWidth="1"/>
    <col min="33" max="33" width="3.625" style="41" customWidth="1"/>
    <col min="34" max="34" width="1.625" style="41" customWidth="1"/>
    <col min="35" max="16384" width="8.875" style="41"/>
  </cols>
  <sheetData>
    <row r="1" spans="1:33" ht="20.100000000000001" customHeight="1" thickBot="1">
      <c r="H1" s="198" t="s">
        <v>145</v>
      </c>
      <c r="I1" s="185"/>
      <c r="J1" s="185"/>
      <c r="K1" s="185"/>
      <c r="L1" s="185"/>
      <c r="M1" s="185"/>
      <c r="N1" s="480">
        <f>'R7共同会議実績'!A1</f>
        <v>8</v>
      </c>
      <c r="O1" s="480"/>
      <c r="P1" s="480"/>
      <c r="Q1" s="481" t="str">
        <f>'R7共同会議実績'!D1</f>
        <v>総合評価共同会議</v>
      </c>
      <c r="R1" s="481"/>
      <c r="S1" s="481"/>
      <c r="T1" s="482" t="s">
        <v>144</v>
      </c>
      <c r="U1" s="482"/>
      <c r="V1" s="185"/>
      <c r="W1" s="185"/>
      <c r="X1" s="185"/>
      <c r="Y1" s="185"/>
      <c r="Z1" s="185"/>
      <c r="AA1" s="40"/>
    </row>
    <row r="2" spans="1:33" ht="15" customHeight="1">
      <c r="A2" s="496" t="s">
        <v>147</v>
      </c>
      <c r="B2" s="496"/>
      <c r="C2" s="496" t="s">
        <v>146</v>
      </c>
      <c r="D2" s="496"/>
      <c r="E2" s="496" t="s">
        <v>179</v>
      </c>
      <c r="F2" s="496"/>
      <c r="H2" s="499" t="s">
        <v>3</v>
      </c>
      <c r="I2" s="501" t="s">
        <v>1</v>
      </c>
      <c r="J2" s="483" t="s">
        <v>45</v>
      </c>
      <c r="K2" s="484"/>
      <c r="L2" s="484"/>
      <c r="M2" s="485"/>
      <c r="N2" s="485"/>
      <c r="O2" s="485"/>
      <c r="P2" s="485"/>
      <c r="Q2" s="485"/>
      <c r="R2" s="485"/>
      <c r="S2" s="485"/>
      <c r="T2" s="485"/>
      <c r="U2" s="485"/>
      <c r="V2" s="486"/>
      <c r="W2" s="487" t="s">
        <v>66</v>
      </c>
      <c r="X2" s="488"/>
      <c r="Y2" s="488"/>
      <c r="Z2" s="489"/>
      <c r="AA2" s="42"/>
      <c r="AC2" s="43" t="s">
        <v>69</v>
      </c>
      <c r="AD2" s="44">
        <v>10</v>
      </c>
      <c r="AE2" s="45" t="s">
        <v>70</v>
      </c>
      <c r="AF2" s="46">
        <v>50000</v>
      </c>
      <c r="AG2" s="47" t="s">
        <v>48</v>
      </c>
    </row>
    <row r="3" spans="1:33" ht="15" customHeight="1" thickBot="1">
      <c r="A3" s="496" t="s">
        <v>127</v>
      </c>
      <c r="B3" s="496"/>
      <c r="C3" s="496" t="s">
        <v>127</v>
      </c>
      <c r="D3" s="496"/>
      <c r="E3" s="496" t="s">
        <v>127</v>
      </c>
      <c r="F3" s="496"/>
      <c r="H3" s="500"/>
      <c r="I3" s="502"/>
      <c r="J3" s="493" t="s">
        <v>46</v>
      </c>
      <c r="K3" s="494"/>
      <c r="L3" s="495"/>
      <c r="M3" s="48" t="s">
        <v>0</v>
      </c>
      <c r="N3" s="48" t="s">
        <v>49</v>
      </c>
      <c r="O3" s="493" t="s">
        <v>47</v>
      </c>
      <c r="P3" s="494"/>
      <c r="Q3" s="495"/>
      <c r="R3" s="48" t="s">
        <v>0</v>
      </c>
      <c r="S3" s="49" t="s">
        <v>49</v>
      </c>
      <c r="T3" s="50" t="s">
        <v>60</v>
      </c>
      <c r="U3" s="48" t="s">
        <v>0</v>
      </c>
      <c r="V3" s="51" t="s">
        <v>59</v>
      </c>
      <c r="W3" s="490" t="s">
        <v>68</v>
      </c>
      <c r="X3" s="491"/>
      <c r="Y3" s="492"/>
      <c r="Z3" s="52" t="s">
        <v>67</v>
      </c>
      <c r="AA3" s="53"/>
      <c r="AC3" s="54" t="s">
        <v>60</v>
      </c>
      <c r="AD3" s="55">
        <v>1</v>
      </c>
      <c r="AE3" s="56" t="s">
        <v>70</v>
      </c>
      <c r="AF3" s="57">
        <v>20000</v>
      </c>
      <c r="AG3" s="58" t="s">
        <v>48</v>
      </c>
    </row>
    <row r="4" spans="1:33" ht="3" customHeight="1">
      <c r="H4" s="59"/>
      <c r="I4" s="60"/>
      <c r="J4" s="61"/>
      <c r="K4" s="61"/>
      <c r="L4" s="61"/>
      <c r="M4" s="62"/>
      <c r="N4" s="62"/>
      <c r="O4" s="61"/>
      <c r="P4" s="61"/>
      <c r="Q4" s="61"/>
      <c r="R4" s="62"/>
      <c r="S4" s="62"/>
      <c r="T4" s="63"/>
      <c r="U4" s="62"/>
      <c r="V4" s="63"/>
      <c r="W4" s="64"/>
      <c r="X4" s="65"/>
      <c r="Y4" s="65"/>
      <c r="Z4" s="66"/>
      <c r="AA4" s="53"/>
      <c r="AF4" s="67"/>
    </row>
    <row r="5" spans="1:33" ht="15" customHeight="1">
      <c r="A5" s="192" t="s">
        <v>117</v>
      </c>
      <c r="B5" s="193">
        <v>4</v>
      </c>
      <c r="C5" s="192" t="s">
        <v>117</v>
      </c>
      <c r="D5" s="193">
        <v>10</v>
      </c>
      <c r="E5" s="192" t="s">
        <v>117</v>
      </c>
      <c r="F5" s="193">
        <v>16</v>
      </c>
      <c r="H5" s="68">
        <v>1</v>
      </c>
      <c r="I5" s="69" t="s">
        <v>4</v>
      </c>
      <c r="J5" s="10"/>
      <c r="K5" s="11"/>
      <c r="L5" s="12"/>
      <c r="M5" s="70"/>
      <c r="N5" s="71"/>
      <c r="O5" s="10"/>
      <c r="P5" s="11"/>
      <c r="Q5" s="12"/>
      <c r="R5" s="70"/>
      <c r="S5" s="71"/>
      <c r="T5" s="2"/>
      <c r="U5" s="72"/>
      <c r="V5" s="73"/>
      <c r="W5" s="74"/>
      <c r="X5" s="75"/>
      <c r="Y5" s="76"/>
      <c r="Z5" s="77"/>
      <c r="AA5" s="78"/>
    </row>
    <row r="6" spans="1:33" ht="15" customHeight="1">
      <c r="A6" s="192" t="s">
        <v>128</v>
      </c>
      <c r="B6" s="193">
        <v>32</v>
      </c>
      <c r="C6" s="192" t="s">
        <v>128</v>
      </c>
      <c r="D6" s="193">
        <v>25</v>
      </c>
      <c r="E6" s="192" t="s">
        <v>128</v>
      </c>
      <c r="F6" s="193">
        <v>4</v>
      </c>
      <c r="H6" s="79"/>
      <c r="I6" s="80"/>
      <c r="J6" s="13"/>
      <c r="K6" s="14"/>
      <c r="L6" s="15"/>
      <c r="M6" s="81"/>
      <c r="N6" s="82"/>
      <c r="O6" s="13"/>
      <c r="P6" s="14"/>
      <c r="Q6" s="15"/>
      <c r="R6" s="81"/>
      <c r="S6" s="82"/>
      <c r="T6" s="1"/>
      <c r="U6" s="83"/>
      <c r="V6" s="84"/>
      <c r="W6" s="85"/>
      <c r="X6" s="86"/>
      <c r="Y6" s="87"/>
      <c r="Z6" s="88"/>
      <c r="AA6" s="89"/>
    </row>
    <row r="7" spans="1:33" ht="15" customHeight="1">
      <c r="A7" s="192" t="s">
        <v>129</v>
      </c>
      <c r="B7" s="193"/>
      <c r="C7" s="192" t="s">
        <v>129</v>
      </c>
      <c r="D7" s="193"/>
      <c r="E7" s="192" t="s">
        <v>129</v>
      </c>
      <c r="F7" s="193"/>
      <c r="H7" s="79"/>
      <c r="I7" s="80"/>
      <c r="J7" s="13"/>
      <c r="K7" s="14"/>
      <c r="L7" s="15"/>
      <c r="M7" s="81"/>
      <c r="N7" s="82"/>
      <c r="O7" s="13"/>
      <c r="P7" s="14"/>
      <c r="Q7" s="15"/>
      <c r="R7" s="81"/>
      <c r="S7" s="82"/>
      <c r="T7" s="1"/>
      <c r="U7" s="83"/>
      <c r="V7" s="84"/>
      <c r="W7" s="85"/>
      <c r="X7" s="86"/>
      <c r="Y7" s="87"/>
      <c r="Z7" s="88"/>
      <c r="AA7" s="89"/>
    </row>
    <row r="8" spans="1:33" ht="15" customHeight="1">
      <c r="H8" s="79"/>
      <c r="I8" s="80"/>
      <c r="J8" s="13"/>
      <c r="K8" s="14"/>
      <c r="L8" s="15"/>
      <c r="M8" s="81"/>
      <c r="N8" s="82"/>
      <c r="O8" s="13"/>
      <c r="P8" s="14"/>
      <c r="Q8" s="15"/>
      <c r="R8" s="81"/>
      <c r="S8" s="82"/>
      <c r="T8" s="1"/>
      <c r="U8" s="83"/>
      <c r="V8" s="84"/>
      <c r="W8" s="85"/>
      <c r="X8" s="86"/>
      <c r="Y8" s="87"/>
      <c r="Z8" s="88"/>
      <c r="AA8" s="89"/>
    </row>
    <row r="9" spans="1:33" ht="15" customHeight="1">
      <c r="H9" s="79"/>
      <c r="I9" s="80"/>
      <c r="J9" s="13"/>
      <c r="K9" s="14"/>
      <c r="L9" s="15"/>
      <c r="M9" s="81"/>
      <c r="N9" s="82"/>
      <c r="O9" s="13"/>
      <c r="P9" s="14"/>
      <c r="Q9" s="15"/>
      <c r="R9" s="81"/>
      <c r="S9" s="82"/>
      <c r="T9" s="1"/>
      <c r="U9" s="83"/>
      <c r="V9" s="84"/>
      <c r="W9" s="85"/>
      <c r="X9" s="86"/>
      <c r="Y9" s="87"/>
      <c r="Z9" s="90"/>
      <c r="AA9" s="89"/>
    </row>
    <row r="10" spans="1:33" ht="15" customHeight="1">
      <c r="H10" s="79"/>
      <c r="I10" s="80"/>
      <c r="J10" s="13"/>
      <c r="K10" s="14"/>
      <c r="L10" s="15"/>
      <c r="M10" s="81"/>
      <c r="N10" s="82"/>
      <c r="O10" s="13"/>
      <c r="P10" s="14"/>
      <c r="Q10" s="15"/>
      <c r="R10" s="81"/>
      <c r="S10" s="82"/>
      <c r="T10" s="1"/>
      <c r="U10" s="83"/>
      <c r="V10" s="84"/>
      <c r="W10" s="85"/>
      <c r="X10" s="86"/>
      <c r="Y10" s="87"/>
      <c r="Z10" s="90"/>
      <c r="AA10" s="89"/>
    </row>
    <row r="11" spans="1:33" ht="15" customHeight="1">
      <c r="H11" s="79"/>
      <c r="I11" s="80"/>
      <c r="J11" s="13"/>
      <c r="K11" s="14"/>
      <c r="L11" s="15"/>
      <c r="M11" s="81"/>
      <c r="N11" s="82"/>
      <c r="O11" s="13"/>
      <c r="P11" s="14"/>
      <c r="Q11" s="15"/>
      <c r="R11" s="81"/>
      <c r="S11" s="82"/>
      <c r="T11" s="1"/>
      <c r="U11" s="83"/>
      <c r="V11" s="84"/>
      <c r="W11" s="85"/>
      <c r="X11" s="86"/>
      <c r="Y11" s="87"/>
      <c r="Z11" s="90"/>
      <c r="AA11" s="89"/>
    </row>
    <row r="12" spans="1:33" ht="15" customHeight="1">
      <c r="H12" s="79"/>
      <c r="I12" s="80"/>
      <c r="J12" s="13"/>
      <c r="K12" s="14"/>
      <c r="L12" s="15"/>
      <c r="M12" s="81"/>
      <c r="N12" s="82"/>
      <c r="O12" s="13"/>
      <c r="P12" s="14"/>
      <c r="Q12" s="15"/>
      <c r="R12" s="81"/>
      <c r="S12" s="82"/>
      <c r="T12" s="1"/>
      <c r="U12" s="83"/>
      <c r="V12" s="84"/>
      <c r="W12" s="85"/>
      <c r="X12" s="86"/>
      <c r="Y12" s="87"/>
      <c r="Z12" s="90"/>
      <c r="AA12" s="89"/>
    </row>
    <row r="13" spans="1:33" ht="15" customHeight="1">
      <c r="H13" s="79"/>
      <c r="I13" s="80"/>
      <c r="J13" s="13"/>
      <c r="K13" s="14"/>
      <c r="L13" s="15"/>
      <c r="M13" s="81"/>
      <c r="N13" s="82"/>
      <c r="O13" s="13"/>
      <c r="P13" s="14"/>
      <c r="Q13" s="15"/>
      <c r="R13" s="81"/>
      <c r="S13" s="82"/>
      <c r="T13" s="1"/>
      <c r="U13" s="83"/>
      <c r="V13" s="84"/>
      <c r="W13" s="91" t="s">
        <v>65</v>
      </c>
      <c r="X13" s="92">
        <f>SUM(N5:N15,S5:S15)</f>
        <v>0</v>
      </c>
      <c r="Y13" s="93" t="s">
        <v>63</v>
      </c>
      <c r="Z13" s="94">
        <f>$AF$2*(ROUNDUP(X13/$AD$2,0))</f>
        <v>0</v>
      </c>
      <c r="AA13" s="89"/>
    </row>
    <row r="14" spans="1:33" ht="15" customHeight="1">
      <c r="H14" s="79"/>
      <c r="I14" s="80"/>
      <c r="J14" s="13"/>
      <c r="K14" s="14"/>
      <c r="L14" s="15"/>
      <c r="M14" s="81"/>
      <c r="N14" s="82"/>
      <c r="O14" s="13"/>
      <c r="P14" s="14"/>
      <c r="Q14" s="15"/>
      <c r="R14" s="81"/>
      <c r="S14" s="82"/>
      <c r="T14" s="1"/>
      <c r="U14" s="83"/>
      <c r="V14" s="84"/>
      <c r="W14" s="95" t="s">
        <v>64</v>
      </c>
      <c r="X14" s="96">
        <f>SUM(V5:V15)</f>
        <v>0</v>
      </c>
      <c r="Y14" s="97" t="s">
        <v>63</v>
      </c>
      <c r="Z14" s="94">
        <f>$AF$3*X14</f>
        <v>0</v>
      </c>
      <c r="AA14" s="98"/>
    </row>
    <row r="15" spans="1:33" ht="15" customHeight="1">
      <c r="H15" s="79"/>
      <c r="I15" s="80"/>
      <c r="J15" s="16"/>
      <c r="K15" s="17"/>
      <c r="L15" s="18"/>
      <c r="M15" s="99"/>
      <c r="N15" s="82"/>
      <c r="O15" s="13"/>
      <c r="P15" s="14"/>
      <c r="Q15" s="15"/>
      <c r="R15" s="81"/>
      <c r="S15" s="82"/>
      <c r="T15" s="1"/>
      <c r="U15" s="83"/>
      <c r="V15" s="84"/>
      <c r="W15" s="100" t="str">
        <f>I5</f>
        <v>大垣市</v>
      </c>
      <c r="X15" s="101" t="s">
        <v>71</v>
      </c>
      <c r="Y15" s="102"/>
      <c r="Z15" s="103">
        <f>SUM(Z13:Z14)</f>
        <v>0</v>
      </c>
      <c r="AA15" s="104"/>
    </row>
    <row r="16" spans="1:33" ht="15" customHeight="1">
      <c r="A16" s="192" t="s">
        <v>117</v>
      </c>
      <c r="B16" s="193">
        <v>8</v>
      </c>
      <c r="C16" s="192" t="s">
        <v>117</v>
      </c>
      <c r="D16" s="193">
        <v>9</v>
      </c>
      <c r="E16" s="192" t="s">
        <v>117</v>
      </c>
      <c r="F16" s="193">
        <v>8</v>
      </c>
      <c r="H16" s="68">
        <f>H5+1</f>
        <v>2</v>
      </c>
      <c r="I16" s="69" t="s">
        <v>5</v>
      </c>
      <c r="J16" s="10"/>
      <c r="K16" s="11"/>
      <c r="L16" s="12"/>
      <c r="M16" s="70"/>
      <c r="N16" s="71"/>
      <c r="O16" s="10"/>
      <c r="P16" s="11"/>
      <c r="Q16" s="12"/>
      <c r="R16" s="105"/>
      <c r="S16" s="229"/>
      <c r="T16" s="228"/>
      <c r="U16" s="72"/>
      <c r="V16" s="73"/>
      <c r="W16" s="106"/>
      <c r="X16" s="75"/>
      <c r="Y16" s="107"/>
      <c r="Z16" s="77"/>
      <c r="AA16" s="108"/>
    </row>
    <row r="17" spans="1:27" ht="15" customHeight="1">
      <c r="A17" s="192" t="s">
        <v>128</v>
      </c>
      <c r="B17" s="193">
        <v>5</v>
      </c>
      <c r="C17" s="192" t="s">
        <v>128</v>
      </c>
      <c r="D17" s="193">
        <v>6</v>
      </c>
      <c r="E17" s="192" t="s">
        <v>128</v>
      </c>
      <c r="F17" s="193">
        <v>6</v>
      </c>
      <c r="H17" s="79"/>
      <c r="I17" s="80"/>
      <c r="J17" s="13"/>
      <c r="K17" s="14"/>
      <c r="L17" s="15"/>
      <c r="M17" s="81"/>
      <c r="N17" s="82"/>
      <c r="O17" s="13"/>
      <c r="P17" s="14"/>
      <c r="Q17" s="15"/>
      <c r="R17" s="81"/>
      <c r="S17" s="82"/>
      <c r="T17" s="1"/>
      <c r="U17" s="83"/>
      <c r="V17" s="84"/>
      <c r="W17" s="109"/>
      <c r="X17" s="86"/>
      <c r="Y17" s="110"/>
      <c r="Z17" s="88"/>
      <c r="AA17" s="108"/>
    </row>
    <row r="18" spans="1:27" ht="15" customHeight="1">
      <c r="A18" s="192" t="s">
        <v>129</v>
      </c>
      <c r="B18" s="193"/>
      <c r="C18" s="192" t="s">
        <v>129</v>
      </c>
      <c r="D18" s="193"/>
      <c r="E18" s="192" t="s">
        <v>129</v>
      </c>
      <c r="F18" s="193"/>
      <c r="H18" s="79"/>
      <c r="I18" s="80"/>
      <c r="J18" s="13"/>
      <c r="K18" s="14"/>
      <c r="L18" s="15"/>
      <c r="M18" s="81"/>
      <c r="N18" s="82"/>
      <c r="O18" s="13"/>
      <c r="P18" s="14"/>
      <c r="Q18" s="15"/>
      <c r="R18" s="81"/>
      <c r="S18" s="82"/>
      <c r="T18" s="1"/>
      <c r="U18" s="83"/>
      <c r="V18" s="84"/>
      <c r="W18" s="109"/>
      <c r="X18" s="86"/>
      <c r="Y18" s="110"/>
      <c r="Z18" s="90"/>
      <c r="AA18" s="108"/>
    </row>
    <row r="19" spans="1:27" ht="15" customHeight="1">
      <c r="A19" s="192"/>
      <c r="B19" s="193"/>
      <c r="C19" s="192"/>
      <c r="D19" s="193"/>
      <c r="E19" s="193"/>
      <c r="F19" s="193"/>
      <c r="H19" s="79"/>
      <c r="I19" s="80"/>
      <c r="J19" s="13"/>
      <c r="K19" s="14"/>
      <c r="L19" s="15"/>
      <c r="M19" s="81"/>
      <c r="N19" s="82"/>
      <c r="O19" s="13"/>
      <c r="P19" s="14"/>
      <c r="Q19" s="15"/>
      <c r="R19" s="81"/>
      <c r="S19" s="82"/>
      <c r="T19" s="1"/>
      <c r="U19" s="83"/>
      <c r="V19" s="84"/>
      <c r="W19" s="109"/>
      <c r="X19" s="86"/>
      <c r="Y19" s="110"/>
      <c r="Z19" s="90"/>
      <c r="AA19" s="108"/>
    </row>
    <row r="20" spans="1:27" ht="15" customHeight="1">
      <c r="A20" s="192"/>
      <c r="B20" s="193"/>
      <c r="C20" s="192"/>
      <c r="D20" s="193"/>
      <c r="E20" s="193"/>
      <c r="F20" s="193"/>
      <c r="H20" s="79"/>
      <c r="I20" s="80"/>
      <c r="J20" s="13"/>
      <c r="K20" s="14"/>
      <c r="L20" s="15"/>
      <c r="M20" s="81"/>
      <c r="N20" s="82"/>
      <c r="O20" s="13"/>
      <c r="P20" s="14"/>
      <c r="Q20" s="15"/>
      <c r="R20" s="81"/>
      <c r="S20" s="82"/>
      <c r="T20" s="1"/>
      <c r="U20" s="83"/>
      <c r="V20" s="84"/>
      <c r="W20" s="109"/>
      <c r="X20" s="86"/>
      <c r="Y20" s="110"/>
      <c r="Z20" s="90"/>
      <c r="AA20" s="108"/>
    </row>
    <row r="21" spans="1:27" ht="15" customHeight="1">
      <c r="A21" s="192"/>
      <c r="B21" s="193"/>
      <c r="C21" s="192"/>
      <c r="D21" s="193"/>
      <c r="E21" s="193"/>
      <c r="F21" s="193"/>
      <c r="H21" s="79"/>
      <c r="I21" s="80"/>
      <c r="J21" s="13"/>
      <c r="K21" s="14"/>
      <c r="L21" s="15"/>
      <c r="M21" s="81"/>
      <c r="N21" s="82"/>
      <c r="O21" s="13"/>
      <c r="P21" s="14"/>
      <c r="Q21" s="15"/>
      <c r="R21" s="81"/>
      <c r="S21" s="82"/>
      <c r="T21" s="1"/>
      <c r="U21" s="83"/>
      <c r="V21" s="84"/>
      <c r="W21" s="109"/>
      <c r="X21" s="86"/>
      <c r="Y21" s="110"/>
      <c r="Z21" s="90"/>
      <c r="AA21" s="108"/>
    </row>
    <row r="22" spans="1:27" ht="15" customHeight="1">
      <c r="A22" s="192"/>
      <c r="B22" s="193"/>
      <c r="C22" s="192"/>
      <c r="D22" s="193"/>
      <c r="E22" s="193"/>
      <c r="F22" s="193"/>
      <c r="H22" s="79"/>
      <c r="I22" s="80"/>
      <c r="J22" s="13"/>
      <c r="K22" s="14"/>
      <c r="L22" s="15"/>
      <c r="M22" s="81"/>
      <c r="N22" s="82"/>
      <c r="O22" s="13"/>
      <c r="P22" s="14"/>
      <c r="Q22" s="15"/>
      <c r="R22" s="81"/>
      <c r="S22" s="82"/>
      <c r="T22" s="1"/>
      <c r="U22" s="83"/>
      <c r="V22" s="84"/>
      <c r="W22" s="109"/>
      <c r="X22" s="86"/>
      <c r="Y22" s="110"/>
      <c r="Z22" s="90"/>
      <c r="AA22" s="108"/>
    </row>
    <row r="23" spans="1:27" ht="15" customHeight="1">
      <c r="H23" s="79"/>
      <c r="I23" s="80"/>
      <c r="J23" s="13"/>
      <c r="K23" s="14"/>
      <c r="L23" s="15"/>
      <c r="M23" s="81"/>
      <c r="N23" s="82"/>
      <c r="O23" s="13"/>
      <c r="P23" s="14"/>
      <c r="Q23" s="15"/>
      <c r="R23" s="81"/>
      <c r="S23" s="82"/>
      <c r="T23" s="1"/>
      <c r="U23" s="83"/>
      <c r="V23" s="84"/>
      <c r="W23" s="91" t="s">
        <v>65</v>
      </c>
      <c r="X23" s="92">
        <f>SUM(N16:N25,S16:S25)</f>
        <v>0</v>
      </c>
      <c r="Y23" s="93" t="s">
        <v>63</v>
      </c>
      <c r="Z23" s="94">
        <f>$AF$2*(ROUNDUP(X23/$AD$2,0))</f>
        <v>0</v>
      </c>
      <c r="AA23" s="111"/>
    </row>
    <row r="24" spans="1:27" ht="15" customHeight="1">
      <c r="H24" s="79"/>
      <c r="I24" s="80"/>
      <c r="J24" s="13"/>
      <c r="K24" s="14"/>
      <c r="L24" s="15"/>
      <c r="M24" s="81"/>
      <c r="N24" s="82"/>
      <c r="O24" s="13"/>
      <c r="P24" s="14"/>
      <c r="Q24" s="15"/>
      <c r="R24" s="81"/>
      <c r="S24" s="82"/>
      <c r="T24" s="1"/>
      <c r="U24" s="83"/>
      <c r="V24" s="84"/>
      <c r="W24" s="95" t="s">
        <v>64</v>
      </c>
      <c r="X24" s="96">
        <f>SUM(V16:V25)</f>
        <v>0</v>
      </c>
      <c r="Y24" s="97" t="s">
        <v>63</v>
      </c>
      <c r="Z24" s="94">
        <f>$AF$3*X24</f>
        <v>0</v>
      </c>
      <c r="AA24" s="112"/>
    </row>
    <row r="25" spans="1:27" ht="15" customHeight="1">
      <c r="H25" s="79"/>
      <c r="I25" s="80"/>
      <c r="J25" s="13"/>
      <c r="K25" s="14"/>
      <c r="L25" s="15"/>
      <c r="M25" s="113"/>
      <c r="N25" s="82"/>
      <c r="O25" s="13"/>
      <c r="P25" s="14"/>
      <c r="Q25" s="15"/>
      <c r="R25" s="81"/>
      <c r="S25" s="82"/>
      <c r="T25" s="1"/>
      <c r="U25" s="83"/>
      <c r="V25" s="84"/>
      <c r="W25" s="100" t="str">
        <f>I16</f>
        <v>高山市</v>
      </c>
      <c r="X25" s="101" t="s">
        <v>71</v>
      </c>
      <c r="Y25" s="102"/>
      <c r="Z25" s="103">
        <f>SUM(Z23:Z24)</f>
        <v>0</v>
      </c>
      <c r="AA25" s="114"/>
    </row>
    <row r="26" spans="1:27" ht="15" customHeight="1">
      <c r="H26" s="68">
        <f>H16+1</f>
        <v>3</v>
      </c>
      <c r="I26" s="69" t="s">
        <v>6</v>
      </c>
      <c r="J26" s="10"/>
      <c r="K26" s="11"/>
      <c r="L26" s="12"/>
      <c r="M26" s="115"/>
      <c r="N26" s="71"/>
      <c r="O26" s="10"/>
      <c r="P26" s="11"/>
      <c r="Q26" s="12"/>
      <c r="R26" s="115"/>
      <c r="S26" s="71"/>
      <c r="T26" s="2"/>
      <c r="U26" s="72"/>
      <c r="V26" s="73"/>
      <c r="W26" s="116"/>
      <c r="X26" s="117"/>
      <c r="Y26" s="118"/>
      <c r="Z26" s="119"/>
      <c r="AA26" s="120"/>
    </row>
    <row r="27" spans="1:27" ht="15" customHeight="1">
      <c r="H27" s="79"/>
      <c r="I27" s="80"/>
      <c r="J27" s="13"/>
      <c r="K27" s="14"/>
      <c r="L27" s="15"/>
      <c r="M27" s="113"/>
      <c r="N27" s="82"/>
      <c r="O27" s="13"/>
      <c r="P27" s="14"/>
      <c r="Q27" s="15"/>
      <c r="R27" s="113"/>
      <c r="S27" s="82"/>
      <c r="T27" s="1"/>
      <c r="U27" s="83"/>
      <c r="V27" s="84"/>
      <c r="W27" s="91" t="s">
        <v>65</v>
      </c>
      <c r="X27" s="92">
        <f>SUM(N26:N29,S26:S29)</f>
        <v>0</v>
      </c>
      <c r="Y27" s="93" t="s">
        <v>63</v>
      </c>
      <c r="Z27" s="94">
        <f>$AF$2*(ROUNDUP(X27/$AD$2,0))</f>
        <v>0</v>
      </c>
      <c r="AA27" s="120"/>
    </row>
    <row r="28" spans="1:27" ht="15" customHeight="1">
      <c r="H28" s="79"/>
      <c r="I28" s="80"/>
      <c r="J28" s="13"/>
      <c r="K28" s="14"/>
      <c r="L28" s="15"/>
      <c r="M28" s="113"/>
      <c r="N28" s="82"/>
      <c r="O28" s="13"/>
      <c r="P28" s="14"/>
      <c r="Q28" s="15"/>
      <c r="R28" s="113"/>
      <c r="S28" s="82"/>
      <c r="T28" s="1"/>
      <c r="U28" s="83"/>
      <c r="V28" s="84"/>
      <c r="W28" s="95" t="s">
        <v>64</v>
      </c>
      <c r="X28" s="96">
        <f>SUM(V26:V29)</f>
        <v>0</v>
      </c>
      <c r="Y28" s="97" t="s">
        <v>63</v>
      </c>
      <c r="Z28" s="94">
        <f>$AF$3*X28</f>
        <v>0</v>
      </c>
      <c r="AA28" s="120"/>
    </row>
    <row r="29" spans="1:27" ht="15" customHeight="1">
      <c r="H29" s="121"/>
      <c r="I29" s="122"/>
      <c r="J29" s="16"/>
      <c r="K29" s="17"/>
      <c r="L29" s="18"/>
      <c r="M29" s="123"/>
      <c r="N29" s="124"/>
      <c r="O29" s="16"/>
      <c r="P29" s="17"/>
      <c r="Q29" s="18"/>
      <c r="R29" s="123"/>
      <c r="S29" s="124"/>
      <c r="T29" s="3"/>
      <c r="U29" s="125"/>
      <c r="V29" s="126"/>
      <c r="W29" s="100" t="str">
        <f>I26</f>
        <v>多治見市</v>
      </c>
      <c r="X29" s="101" t="s">
        <v>71</v>
      </c>
      <c r="Y29" s="102"/>
      <c r="Z29" s="103">
        <f>SUM(Z27:Z28)</f>
        <v>0</v>
      </c>
      <c r="AA29" s="120"/>
    </row>
    <row r="30" spans="1:27" ht="15" customHeight="1">
      <c r="A30" s="192" t="s">
        <v>117</v>
      </c>
      <c r="B30" s="193">
        <v>1</v>
      </c>
      <c r="C30" s="192" t="s">
        <v>117</v>
      </c>
      <c r="D30" s="193">
        <v>1</v>
      </c>
      <c r="E30" s="192" t="s">
        <v>117</v>
      </c>
      <c r="F30" s="193"/>
      <c r="H30" s="68">
        <f>H26+1</f>
        <v>4</v>
      </c>
      <c r="I30" s="69" t="s">
        <v>7</v>
      </c>
      <c r="J30" s="13"/>
      <c r="K30" s="14"/>
      <c r="L30" s="15"/>
      <c r="M30" s="81"/>
      <c r="N30" s="82"/>
      <c r="O30" s="10"/>
      <c r="P30" s="11"/>
      <c r="Q30" s="12"/>
      <c r="R30" s="70"/>
      <c r="S30" s="71"/>
      <c r="T30" s="2"/>
      <c r="U30" s="72"/>
      <c r="V30" s="73"/>
      <c r="W30" s="116"/>
      <c r="X30" s="117"/>
      <c r="Y30" s="117"/>
      <c r="Z30" s="119"/>
      <c r="AA30" s="127"/>
    </row>
    <row r="31" spans="1:27" ht="15" customHeight="1">
      <c r="A31" s="192" t="s">
        <v>128</v>
      </c>
      <c r="B31" s="193"/>
      <c r="C31" s="192" t="s">
        <v>128</v>
      </c>
      <c r="D31" s="193">
        <v>1</v>
      </c>
      <c r="E31" s="192" t="s">
        <v>128</v>
      </c>
      <c r="F31" s="193">
        <v>2</v>
      </c>
      <c r="H31" s="79"/>
      <c r="I31" s="80"/>
      <c r="J31" s="13"/>
      <c r="K31" s="14"/>
      <c r="L31" s="15"/>
      <c r="M31" s="81"/>
      <c r="N31" s="82"/>
      <c r="O31" s="13"/>
      <c r="P31" s="14"/>
      <c r="Q31" s="15"/>
      <c r="R31" s="81"/>
      <c r="S31" s="82"/>
      <c r="T31" s="1"/>
      <c r="U31" s="83"/>
      <c r="V31" s="84"/>
      <c r="W31" s="128" t="s">
        <v>65</v>
      </c>
      <c r="X31" s="92">
        <f>SUM(N30:N33,S30:S33)</f>
        <v>0</v>
      </c>
      <c r="Y31" s="93" t="s">
        <v>63</v>
      </c>
      <c r="Z31" s="94">
        <f>$AF$2*(ROUNDUP(X31/$AD$2,0))</f>
        <v>0</v>
      </c>
      <c r="AA31" s="127"/>
    </row>
    <row r="32" spans="1:27" ht="15" customHeight="1">
      <c r="A32" s="192" t="s">
        <v>129</v>
      </c>
      <c r="B32" s="193"/>
      <c r="C32" s="192" t="s">
        <v>129</v>
      </c>
      <c r="D32" s="193"/>
      <c r="E32" s="192" t="s">
        <v>129</v>
      </c>
      <c r="F32" s="193"/>
      <c r="H32" s="79"/>
      <c r="I32" s="80"/>
      <c r="J32" s="13"/>
      <c r="K32" s="14"/>
      <c r="L32" s="15"/>
      <c r="M32" s="81"/>
      <c r="N32" s="82"/>
      <c r="O32" s="13"/>
      <c r="P32" s="14"/>
      <c r="Q32" s="15"/>
      <c r="R32" s="81"/>
      <c r="S32" s="82"/>
      <c r="T32" s="1"/>
      <c r="U32" s="83"/>
      <c r="V32" s="84"/>
      <c r="W32" s="95" t="s">
        <v>64</v>
      </c>
      <c r="X32" s="96">
        <f>SUM(V30:V33)</f>
        <v>0</v>
      </c>
      <c r="Y32" s="97" t="s">
        <v>63</v>
      </c>
      <c r="Z32" s="94">
        <f>$AF$3*X32</f>
        <v>0</v>
      </c>
      <c r="AA32" s="127"/>
    </row>
    <row r="33" spans="5:27" ht="15" customHeight="1">
      <c r="E33" s="41"/>
      <c r="H33" s="121"/>
      <c r="I33" s="122"/>
      <c r="J33" s="16"/>
      <c r="K33" s="17"/>
      <c r="L33" s="18"/>
      <c r="M33" s="99"/>
      <c r="N33" s="124"/>
      <c r="O33" s="16"/>
      <c r="P33" s="17"/>
      <c r="Q33" s="18"/>
      <c r="R33" s="99"/>
      <c r="S33" s="124"/>
      <c r="T33" s="3"/>
      <c r="U33" s="125"/>
      <c r="V33" s="126"/>
      <c r="W33" s="100" t="str">
        <f>I30</f>
        <v>関市</v>
      </c>
      <c r="X33" s="101" t="s">
        <v>71</v>
      </c>
      <c r="Y33" s="102"/>
      <c r="Z33" s="103">
        <f>SUM(Z31:Z32)</f>
        <v>0</v>
      </c>
      <c r="AA33" s="127"/>
    </row>
    <row r="34" spans="5:27" ht="15" customHeight="1">
      <c r="E34" s="41"/>
      <c r="H34" s="68">
        <f>H30+1</f>
        <v>5</v>
      </c>
      <c r="I34" s="69" t="s">
        <v>8</v>
      </c>
      <c r="J34" s="10"/>
      <c r="K34" s="11"/>
      <c r="L34" s="12"/>
      <c r="M34" s="70"/>
      <c r="N34" s="71"/>
      <c r="O34" s="10"/>
      <c r="P34" s="11"/>
      <c r="Q34" s="12"/>
      <c r="R34" s="70"/>
      <c r="S34" s="71"/>
      <c r="T34" s="2"/>
      <c r="U34" s="72"/>
      <c r="V34" s="73"/>
      <c r="W34" s="116"/>
      <c r="X34" s="117"/>
      <c r="Y34" s="117"/>
      <c r="Z34" s="119"/>
      <c r="AA34" s="120"/>
    </row>
    <row r="35" spans="5:27" ht="15" customHeight="1">
      <c r="E35" s="41"/>
      <c r="H35" s="79"/>
      <c r="I35" s="80"/>
      <c r="J35" s="13"/>
      <c r="K35" s="14"/>
      <c r="L35" s="15"/>
      <c r="M35" s="81"/>
      <c r="N35" s="82"/>
      <c r="O35" s="13"/>
      <c r="P35" s="14"/>
      <c r="Q35" s="15"/>
      <c r="R35" s="81"/>
      <c r="S35" s="82"/>
      <c r="T35" s="1"/>
      <c r="U35" s="83"/>
      <c r="V35" s="84"/>
      <c r="W35" s="128" t="s">
        <v>65</v>
      </c>
      <c r="X35" s="92">
        <f>SUM(N34:N37,S34:S37)</f>
        <v>0</v>
      </c>
      <c r="Y35" s="93" t="s">
        <v>63</v>
      </c>
      <c r="Z35" s="94">
        <f>$AF$2*(ROUNDUP(X35/$AD$2,0))</f>
        <v>0</v>
      </c>
      <c r="AA35" s="120"/>
    </row>
    <row r="36" spans="5:27" ht="15" customHeight="1">
      <c r="E36" s="41"/>
      <c r="H36" s="79"/>
      <c r="I36" s="80"/>
      <c r="J36" s="13"/>
      <c r="K36" s="14"/>
      <c r="L36" s="15"/>
      <c r="M36" s="81"/>
      <c r="N36" s="82"/>
      <c r="O36" s="13"/>
      <c r="P36" s="14"/>
      <c r="Q36" s="15"/>
      <c r="R36" s="81"/>
      <c r="S36" s="82"/>
      <c r="T36" s="1"/>
      <c r="U36" s="83"/>
      <c r="V36" s="84"/>
      <c r="W36" s="95" t="s">
        <v>64</v>
      </c>
      <c r="X36" s="96">
        <f>SUM(V34:V37)</f>
        <v>0</v>
      </c>
      <c r="Y36" s="97" t="s">
        <v>63</v>
      </c>
      <c r="Z36" s="94">
        <f>$AF$3*X36</f>
        <v>0</v>
      </c>
      <c r="AA36" s="120"/>
    </row>
    <row r="37" spans="5:27" ht="15" customHeight="1">
      <c r="E37" s="41"/>
      <c r="H37" s="121"/>
      <c r="I37" s="122"/>
      <c r="J37" s="16"/>
      <c r="K37" s="17"/>
      <c r="L37" s="18"/>
      <c r="M37" s="99"/>
      <c r="N37" s="124"/>
      <c r="O37" s="16"/>
      <c r="P37" s="17"/>
      <c r="Q37" s="18"/>
      <c r="R37" s="99"/>
      <c r="S37" s="124"/>
      <c r="T37" s="3"/>
      <c r="U37" s="125"/>
      <c r="V37" s="126"/>
      <c r="W37" s="100" t="str">
        <f>I34</f>
        <v>中津川市</v>
      </c>
      <c r="X37" s="101" t="s">
        <v>71</v>
      </c>
      <c r="Y37" s="102"/>
      <c r="Z37" s="103">
        <f>SUM(Z35:Z36)</f>
        <v>0</v>
      </c>
      <c r="AA37" s="120"/>
    </row>
    <row r="38" spans="5:27" ht="15" customHeight="1">
      <c r="E38" s="41"/>
      <c r="H38" s="68">
        <f>H34+1</f>
        <v>6</v>
      </c>
      <c r="I38" s="69" t="s">
        <v>9</v>
      </c>
      <c r="J38" s="10"/>
      <c r="K38" s="11"/>
      <c r="L38" s="12"/>
      <c r="M38" s="70"/>
      <c r="N38" s="71"/>
      <c r="O38" s="10"/>
      <c r="P38" s="11"/>
      <c r="Q38" s="12"/>
      <c r="R38" s="70"/>
      <c r="S38" s="71"/>
      <c r="T38" s="2"/>
      <c r="U38" s="72"/>
      <c r="V38" s="73"/>
      <c r="W38" s="116"/>
      <c r="X38" s="117"/>
      <c r="Y38" s="117"/>
      <c r="Z38" s="119"/>
      <c r="AA38" s="120"/>
    </row>
    <row r="39" spans="5:27" ht="15" customHeight="1">
      <c r="E39" s="41"/>
      <c r="H39" s="79"/>
      <c r="I39" s="80"/>
      <c r="J39" s="13"/>
      <c r="K39" s="14"/>
      <c r="L39" s="15"/>
      <c r="M39" s="81"/>
      <c r="N39" s="82"/>
      <c r="O39" s="13"/>
      <c r="P39" s="14"/>
      <c r="Q39" s="15"/>
      <c r="R39" s="81"/>
      <c r="S39" s="82"/>
      <c r="T39" s="1"/>
      <c r="U39" s="83"/>
      <c r="V39" s="84"/>
      <c r="W39" s="128" t="s">
        <v>65</v>
      </c>
      <c r="X39" s="92">
        <f>SUM(N38:N41,S38:S41)</f>
        <v>0</v>
      </c>
      <c r="Y39" s="93" t="s">
        <v>63</v>
      </c>
      <c r="Z39" s="94">
        <f>$AF$2*(ROUNDUP(X39/$AD$2,0))</f>
        <v>0</v>
      </c>
      <c r="AA39" s="120"/>
    </row>
    <row r="40" spans="5:27" ht="15" customHeight="1">
      <c r="E40" s="41"/>
      <c r="H40" s="79"/>
      <c r="I40" s="80"/>
      <c r="J40" s="13"/>
      <c r="K40" s="14"/>
      <c r="L40" s="15"/>
      <c r="M40" s="81"/>
      <c r="N40" s="82"/>
      <c r="O40" s="13"/>
      <c r="P40" s="14"/>
      <c r="Q40" s="15"/>
      <c r="R40" s="81"/>
      <c r="S40" s="82"/>
      <c r="T40" s="1"/>
      <c r="U40" s="83"/>
      <c r="V40" s="84"/>
      <c r="W40" s="95" t="s">
        <v>64</v>
      </c>
      <c r="X40" s="96">
        <f>SUM(V38:V41)</f>
        <v>0</v>
      </c>
      <c r="Y40" s="97" t="s">
        <v>63</v>
      </c>
      <c r="Z40" s="94">
        <f>$AF$3*X40</f>
        <v>0</v>
      </c>
      <c r="AA40" s="120"/>
    </row>
    <row r="41" spans="5:27" ht="15" customHeight="1">
      <c r="E41" s="41"/>
      <c r="H41" s="121"/>
      <c r="I41" s="122"/>
      <c r="J41" s="16"/>
      <c r="K41" s="17"/>
      <c r="L41" s="18"/>
      <c r="M41" s="99"/>
      <c r="N41" s="124"/>
      <c r="O41" s="16"/>
      <c r="P41" s="17"/>
      <c r="Q41" s="18"/>
      <c r="R41" s="99"/>
      <c r="S41" s="124"/>
      <c r="T41" s="3"/>
      <c r="U41" s="125"/>
      <c r="V41" s="126"/>
      <c r="W41" s="100" t="str">
        <f>I38</f>
        <v>美濃市</v>
      </c>
      <c r="X41" s="101" t="s">
        <v>71</v>
      </c>
      <c r="Y41" s="102"/>
      <c r="Z41" s="103">
        <f>SUM(Z39:Z40)</f>
        <v>0</v>
      </c>
      <c r="AA41" s="120"/>
    </row>
    <row r="42" spans="5:27" ht="15" customHeight="1">
      <c r="E42" s="41"/>
      <c r="H42" s="68">
        <f>H38+1</f>
        <v>7</v>
      </c>
      <c r="I42" s="69" t="s">
        <v>10</v>
      </c>
      <c r="J42" s="10"/>
      <c r="K42" s="11"/>
      <c r="L42" s="12"/>
      <c r="M42" s="70"/>
      <c r="N42" s="71"/>
      <c r="O42" s="10"/>
      <c r="P42" s="11"/>
      <c r="Q42" s="12"/>
      <c r="R42" s="115"/>
      <c r="S42" s="71"/>
      <c r="T42" s="2"/>
      <c r="U42" s="72"/>
      <c r="V42" s="73"/>
      <c r="W42" s="116"/>
      <c r="X42" s="117"/>
      <c r="Y42" s="117"/>
      <c r="Z42" s="119"/>
      <c r="AA42" s="120"/>
    </row>
    <row r="43" spans="5:27" ht="15" customHeight="1">
      <c r="E43" s="41"/>
      <c r="H43" s="79"/>
      <c r="I43" s="80"/>
      <c r="J43" s="13"/>
      <c r="K43" s="14"/>
      <c r="L43" s="15"/>
      <c r="M43" s="81"/>
      <c r="N43" s="82"/>
      <c r="O43" s="13"/>
      <c r="P43" s="14"/>
      <c r="Q43" s="15"/>
      <c r="R43" s="113"/>
      <c r="S43" s="82"/>
      <c r="T43" s="1"/>
      <c r="U43" s="83"/>
      <c r="V43" s="84"/>
      <c r="W43" s="128" t="s">
        <v>65</v>
      </c>
      <c r="X43" s="92">
        <f>SUM(N42:N45,S42:S45)</f>
        <v>0</v>
      </c>
      <c r="Y43" s="93" t="s">
        <v>63</v>
      </c>
      <c r="Z43" s="94">
        <f>$AF$2*(ROUNDUP(X43/$AD$2,0))</f>
        <v>0</v>
      </c>
      <c r="AA43" s="120"/>
    </row>
    <row r="44" spans="5:27" ht="15" customHeight="1">
      <c r="E44" s="41"/>
      <c r="H44" s="79"/>
      <c r="I44" s="80"/>
      <c r="J44" s="13"/>
      <c r="K44" s="14"/>
      <c r="L44" s="15"/>
      <c r="M44" s="81"/>
      <c r="N44" s="82"/>
      <c r="O44" s="13"/>
      <c r="P44" s="14"/>
      <c r="Q44" s="15"/>
      <c r="R44" s="113"/>
      <c r="S44" s="82"/>
      <c r="T44" s="1"/>
      <c r="U44" s="83"/>
      <c r="V44" s="84"/>
      <c r="W44" s="95" t="s">
        <v>64</v>
      </c>
      <c r="X44" s="96">
        <f>SUM(V42:V45)</f>
        <v>0</v>
      </c>
      <c r="Y44" s="97" t="s">
        <v>63</v>
      </c>
      <c r="Z44" s="94">
        <f>$AF$3*X44</f>
        <v>0</v>
      </c>
      <c r="AA44" s="120"/>
    </row>
    <row r="45" spans="5:27" ht="15" customHeight="1">
      <c r="E45" s="41"/>
      <c r="H45" s="121"/>
      <c r="I45" s="122"/>
      <c r="J45" s="16"/>
      <c r="K45" s="17"/>
      <c r="L45" s="18"/>
      <c r="M45" s="99"/>
      <c r="N45" s="124"/>
      <c r="O45" s="16"/>
      <c r="P45" s="17"/>
      <c r="Q45" s="18"/>
      <c r="R45" s="123"/>
      <c r="S45" s="124"/>
      <c r="T45" s="3"/>
      <c r="U45" s="125"/>
      <c r="V45" s="126"/>
      <c r="W45" s="100" t="str">
        <f>I42</f>
        <v>瑞浪市</v>
      </c>
      <c r="X45" s="101" t="s">
        <v>71</v>
      </c>
      <c r="Y45" s="102"/>
      <c r="Z45" s="103">
        <f>SUM(Z43:Z44)</f>
        <v>0</v>
      </c>
      <c r="AA45" s="120"/>
    </row>
    <row r="46" spans="5:27" ht="15" customHeight="1">
      <c r="E46" s="41"/>
      <c r="H46" s="68">
        <f>H42+1</f>
        <v>8</v>
      </c>
      <c r="I46" s="69" t="s">
        <v>11</v>
      </c>
      <c r="J46" s="10"/>
      <c r="K46" s="11"/>
      <c r="L46" s="12"/>
      <c r="M46" s="70"/>
      <c r="N46" s="71"/>
      <c r="O46" s="28"/>
      <c r="P46" s="11"/>
      <c r="Q46" s="12"/>
      <c r="R46" s="70"/>
      <c r="S46" s="71"/>
      <c r="T46" s="2"/>
      <c r="U46" s="72"/>
      <c r="V46" s="73"/>
      <c r="W46" s="116"/>
      <c r="X46" s="117"/>
      <c r="Y46" s="117"/>
      <c r="Z46" s="119"/>
      <c r="AA46" s="120"/>
    </row>
    <row r="47" spans="5:27" ht="15" customHeight="1">
      <c r="E47" s="41"/>
      <c r="H47" s="79"/>
      <c r="I47" s="80"/>
      <c r="J47" s="13"/>
      <c r="K47" s="14"/>
      <c r="L47" s="15"/>
      <c r="M47" s="81"/>
      <c r="N47" s="82"/>
      <c r="O47" s="13"/>
      <c r="P47" s="14"/>
      <c r="Q47" s="15"/>
      <c r="R47" s="81"/>
      <c r="S47" s="82"/>
      <c r="T47" s="1"/>
      <c r="U47" s="83"/>
      <c r="V47" s="84"/>
      <c r="W47" s="128" t="s">
        <v>65</v>
      </c>
      <c r="X47" s="92">
        <f>SUM(N46:N49,S46:S49)</f>
        <v>0</v>
      </c>
      <c r="Y47" s="93" t="s">
        <v>63</v>
      </c>
      <c r="Z47" s="94">
        <f>$AF$2*(ROUNDUP(X47/$AD$2,0))</f>
        <v>0</v>
      </c>
      <c r="AA47" s="120"/>
    </row>
    <row r="48" spans="5:27" ht="15" customHeight="1">
      <c r="E48" s="41"/>
      <c r="H48" s="79"/>
      <c r="I48" s="80"/>
      <c r="J48" s="13"/>
      <c r="K48" s="14"/>
      <c r="L48" s="15"/>
      <c r="M48" s="81"/>
      <c r="N48" s="82"/>
      <c r="O48" s="13"/>
      <c r="P48" s="14"/>
      <c r="Q48" s="15"/>
      <c r="R48" s="81"/>
      <c r="S48" s="82"/>
      <c r="T48" s="1"/>
      <c r="U48" s="83"/>
      <c r="V48" s="84"/>
      <c r="W48" s="95" t="s">
        <v>64</v>
      </c>
      <c r="X48" s="96">
        <f>SUM(V46:V49)</f>
        <v>0</v>
      </c>
      <c r="Y48" s="97" t="s">
        <v>63</v>
      </c>
      <c r="Z48" s="94">
        <f>$AF$3*X48</f>
        <v>0</v>
      </c>
      <c r="AA48" s="120"/>
    </row>
    <row r="49" spans="1:27" ht="15" customHeight="1">
      <c r="E49" s="41"/>
      <c r="H49" s="121"/>
      <c r="I49" s="122"/>
      <c r="J49" s="16"/>
      <c r="K49" s="17"/>
      <c r="L49" s="18"/>
      <c r="M49" s="99"/>
      <c r="N49" s="124"/>
      <c r="O49" s="16"/>
      <c r="P49" s="17"/>
      <c r="Q49" s="18"/>
      <c r="R49" s="99"/>
      <c r="S49" s="124"/>
      <c r="T49" s="3"/>
      <c r="U49" s="125"/>
      <c r="V49" s="126"/>
      <c r="W49" s="100" t="str">
        <f>I46</f>
        <v>羽島市</v>
      </c>
      <c r="X49" s="101" t="s">
        <v>71</v>
      </c>
      <c r="Y49" s="102"/>
      <c r="Z49" s="103">
        <f>SUM(Z47:Z48)</f>
        <v>0</v>
      </c>
      <c r="AA49" s="120"/>
    </row>
    <row r="50" spans="1:27" ht="15" customHeight="1">
      <c r="E50" s="41"/>
      <c r="H50" s="68">
        <f>H46+1</f>
        <v>9</v>
      </c>
      <c r="I50" s="69" t="s">
        <v>12</v>
      </c>
      <c r="J50" s="10"/>
      <c r="K50" s="11"/>
      <c r="L50" s="12"/>
      <c r="M50" s="70"/>
      <c r="N50" s="71"/>
      <c r="O50" s="10"/>
      <c r="P50" s="11"/>
      <c r="Q50" s="12"/>
      <c r="R50" s="70"/>
      <c r="S50" s="71"/>
      <c r="T50" s="2"/>
      <c r="U50" s="72"/>
      <c r="V50" s="73"/>
      <c r="W50" s="116"/>
      <c r="X50" s="117"/>
      <c r="Y50" s="117"/>
      <c r="Z50" s="119"/>
      <c r="AA50" s="120"/>
    </row>
    <row r="51" spans="1:27" ht="15" customHeight="1">
      <c r="E51" s="41"/>
      <c r="H51" s="79"/>
      <c r="I51" s="80"/>
      <c r="J51" s="13"/>
      <c r="K51" s="14"/>
      <c r="L51" s="15"/>
      <c r="M51" s="81"/>
      <c r="N51" s="82"/>
      <c r="O51" s="13"/>
      <c r="P51" s="14"/>
      <c r="Q51" s="15"/>
      <c r="R51" s="81"/>
      <c r="S51" s="82"/>
      <c r="T51" s="1"/>
      <c r="U51" s="83"/>
      <c r="V51" s="84"/>
      <c r="W51" s="128" t="s">
        <v>65</v>
      </c>
      <c r="X51" s="92">
        <f>SUM(N50:N53,S50:S53)</f>
        <v>0</v>
      </c>
      <c r="Y51" s="93" t="s">
        <v>63</v>
      </c>
      <c r="Z51" s="94">
        <f>$AF$2*(ROUNDUP(X51/$AD$2,0))</f>
        <v>0</v>
      </c>
      <c r="AA51" s="120"/>
    </row>
    <row r="52" spans="1:27" ht="15" customHeight="1">
      <c r="E52" s="41"/>
      <c r="H52" s="79"/>
      <c r="I52" s="80"/>
      <c r="J52" s="13"/>
      <c r="K52" s="14"/>
      <c r="L52" s="15"/>
      <c r="M52" s="81"/>
      <c r="N52" s="82"/>
      <c r="O52" s="13"/>
      <c r="P52" s="14"/>
      <c r="Q52" s="15"/>
      <c r="R52" s="81"/>
      <c r="S52" s="82"/>
      <c r="T52" s="1"/>
      <c r="U52" s="83"/>
      <c r="V52" s="84"/>
      <c r="W52" s="95" t="s">
        <v>64</v>
      </c>
      <c r="X52" s="96">
        <f>SUM(V50:V53)</f>
        <v>0</v>
      </c>
      <c r="Y52" s="97" t="s">
        <v>63</v>
      </c>
      <c r="Z52" s="94">
        <f>$AF$3*X52</f>
        <v>0</v>
      </c>
      <c r="AA52" s="120"/>
    </row>
    <row r="53" spans="1:27" ht="15" customHeight="1">
      <c r="E53" s="41"/>
      <c r="H53" s="121"/>
      <c r="I53" s="122"/>
      <c r="J53" s="16"/>
      <c r="K53" s="17"/>
      <c r="L53" s="18"/>
      <c r="M53" s="99"/>
      <c r="N53" s="124"/>
      <c r="O53" s="16"/>
      <c r="P53" s="17"/>
      <c r="Q53" s="18"/>
      <c r="R53" s="99"/>
      <c r="S53" s="124"/>
      <c r="T53" s="3"/>
      <c r="U53" s="125"/>
      <c r="V53" s="126"/>
      <c r="W53" s="100" t="str">
        <f>I50</f>
        <v>恵那市</v>
      </c>
      <c r="X53" s="101" t="s">
        <v>71</v>
      </c>
      <c r="Y53" s="102"/>
      <c r="Z53" s="103">
        <f>SUM(Z51:Z52)</f>
        <v>0</v>
      </c>
      <c r="AA53" s="120"/>
    </row>
    <row r="54" spans="1:27" ht="15" customHeight="1">
      <c r="E54" s="41"/>
      <c r="H54" s="68">
        <f>H50+1</f>
        <v>10</v>
      </c>
      <c r="I54" s="129" t="s">
        <v>13</v>
      </c>
      <c r="J54" s="10"/>
      <c r="K54" s="11"/>
      <c r="L54" s="12"/>
      <c r="M54" s="70"/>
      <c r="N54" s="71"/>
      <c r="O54" s="10"/>
      <c r="P54" s="11"/>
      <c r="Q54" s="12"/>
      <c r="R54" s="70"/>
      <c r="S54" s="71"/>
      <c r="T54" s="2"/>
      <c r="U54" s="72"/>
      <c r="V54" s="73"/>
      <c r="W54" s="116"/>
      <c r="X54" s="117"/>
      <c r="Y54" s="117"/>
      <c r="Z54" s="119"/>
      <c r="AA54" s="120"/>
    </row>
    <row r="55" spans="1:27" ht="15" customHeight="1">
      <c r="E55" s="41"/>
      <c r="H55" s="79"/>
      <c r="I55" s="130"/>
      <c r="J55" s="13"/>
      <c r="K55" s="14"/>
      <c r="L55" s="15"/>
      <c r="M55" s="81"/>
      <c r="N55" s="82"/>
      <c r="O55" s="13"/>
      <c r="P55" s="14"/>
      <c r="Q55" s="15"/>
      <c r="R55" s="81"/>
      <c r="S55" s="82"/>
      <c r="T55" s="1"/>
      <c r="U55" s="83"/>
      <c r="V55" s="84"/>
      <c r="W55" s="128" t="s">
        <v>65</v>
      </c>
      <c r="X55" s="92">
        <f>SUM(N54:N57,S54:S57)</f>
        <v>0</v>
      </c>
      <c r="Y55" s="93" t="s">
        <v>63</v>
      </c>
      <c r="Z55" s="94">
        <f>$AF$2*(ROUNDUP(X55/$AD$2,0))</f>
        <v>0</v>
      </c>
      <c r="AA55" s="120"/>
    </row>
    <row r="56" spans="1:27" ht="15" customHeight="1">
      <c r="E56" s="41"/>
      <c r="H56" s="79"/>
      <c r="I56" s="130"/>
      <c r="J56" s="13"/>
      <c r="K56" s="14"/>
      <c r="L56" s="15"/>
      <c r="M56" s="81"/>
      <c r="N56" s="82"/>
      <c r="O56" s="13"/>
      <c r="P56" s="14"/>
      <c r="Q56" s="15"/>
      <c r="R56" s="81"/>
      <c r="S56" s="82"/>
      <c r="T56" s="1"/>
      <c r="U56" s="83"/>
      <c r="V56" s="84"/>
      <c r="W56" s="95" t="s">
        <v>64</v>
      </c>
      <c r="X56" s="96">
        <f>SUM(V54:V57)</f>
        <v>0</v>
      </c>
      <c r="Y56" s="97" t="s">
        <v>63</v>
      </c>
      <c r="Z56" s="94">
        <f>$AF$3*X56</f>
        <v>0</v>
      </c>
      <c r="AA56" s="120"/>
    </row>
    <row r="57" spans="1:27" ht="15" customHeight="1">
      <c r="E57" s="41"/>
      <c r="H57" s="121"/>
      <c r="I57" s="131"/>
      <c r="J57" s="16"/>
      <c r="K57" s="17"/>
      <c r="L57" s="18"/>
      <c r="M57" s="99"/>
      <c r="N57" s="124"/>
      <c r="O57" s="16"/>
      <c r="P57" s="17"/>
      <c r="Q57" s="18"/>
      <c r="R57" s="99"/>
      <c r="S57" s="124"/>
      <c r="T57" s="3"/>
      <c r="U57" s="125"/>
      <c r="V57" s="126"/>
      <c r="W57" s="100" t="str">
        <f>I54</f>
        <v>美濃加茂市</v>
      </c>
      <c r="X57" s="101" t="s">
        <v>71</v>
      </c>
      <c r="Y57" s="102"/>
      <c r="Z57" s="103">
        <f>SUM(Z55:Z56)</f>
        <v>0</v>
      </c>
      <c r="AA57" s="120"/>
    </row>
    <row r="58" spans="1:27" ht="15" customHeight="1">
      <c r="A58" s="192" t="s">
        <v>117</v>
      </c>
      <c r="B58" s="193">
        <v>1</v>
      </c>
      <c r="C58" s="192" t="s">
        <v>117</v>
      </c>
      <c r="D58" s="193">
        <v>1</v>
      </c>
      <c r="E58" s="192" t="s">
        <v>117</v>
      </c>
      <c r="F58" s="193"/>
      <c r="H58" s="68">
        <f>H54+1</f>
        <v>11</v>
      </c>
      <c r="I58" s="69" t="s">
        <v>14</v>
      </c>
      <c r="J58" s="13"/>
      <c r="K58" s="14"/>
      <c r="L58" s="15"/>
      <c r="M58" s="132"/>
      <c r="N58" s="82"/>
      <c r="O58" s="10"/>
      <c r="P58" s="11"/>
      <c r="Q58" s="12"/>
      <c r="R58" s="70"/>
      <c r="S58" s="71"/>
      <c r="T58" s="2"/>
      <c r="U58" s="72"/>
      <c r="V58" s="73"/>
      <c r="W58" s="116"/>
      <c r="X58" s="117"/>
      <c r="Y58" s="117"/>
      <c r="Z58" s="119"/>
      <c r="AA58" s="127"/>
    </row>
    <row r="59" spans="1:27" ht="15" customHeight="1">
      <c r="A59" s="192" t="s">
        <v>128</v>
      </c>
      <c r="B59" s="193"/>
      <c r="C59" s="192" t="s">
        <v>128</v>
      </c>
      <c r="D59" s="193"/>
      <c r="E59" s="192" t="s">
        <v>128</v>
      </c>
      <c r="F59" s="193">
        <v>1</v>
      </c>
      <c r="H59" s="79"/>
      <c r="I59" s="80"/>
      <c r="J59" s="13"/>
      <c r="K59" s="14"/>
      <c r="L59" s="15"/>
      <c r="M59" s="81"/>
      <c r="N59" s="82"/>
      <c r="O59" s="13"/>
      <c r="P59" s="14"/>
      <c r="Q59" s="15"/>
      <c r="R59" s="81"/>
      <c r="S59" s="82"/>
      <c r="T59" s="1"/>
      <c r="U59" s="83"/>
      <c r="V59" s="84"/>
      <c r="W59" s="128" t="s">
        <v>65</v>
      </c>
      <c r="X59" s="92">
        <f>SUM(N58:N61,S58:S61)</f>
        <v>0</v>
      </c>
      <c r="Y59" s="93" t="s">
        <v>63</v>
      </c>
      <c r="Z59" s="94">
        <f>$AF$2*(ROUNDUP(X59/$AD$2,0))</f>
        <v>0</v>
      </c>
      <c r="AA59" s="127"/>
    </row>
    <row r="60" spans="1:27" ht="15" customHeight="1">
      <c r="A60" s="192" t="s">
        <v>129</v>
      </c>
      <c r="B60" s="193"/>
      <c r="C60" s="192" t="s">
        <v>129</v>
      </c>
      <c r="D60" s="193"/>
      <c r="E60" s="192" t="s">
        <v>129</v>
      </c>
      <c r="F60" s="193"/>
      <c r="H60" s="79"/>
      <c r="I60" s="80"/>
      <c r="J60" s="13"/>
      <c r="K60" s="14"/>
      <c r="L60" s="15"/>
      <c r="M60" s="81"/>
      <c r="N60" s="82"/>
      <c r="O60" s="13"/>
      <c r="P60" s="14"/>
      <c r="Q60" s="15"/>
      <c r="R60" s="81"/>
      <c r="S60" s="82"/>
      <c r="T60" s="1"/>
      <c r="U60" s="83"/>
      <c r="V60" s="84"/>
      <c r="W60" s="95" t="s">
        <v>64</v>
      </c>
      <c r="X60" s="96">
        <f>SUM(V58:V61)</f>
        <v>0</v>
      </c>
      <c r="Y60" s="97" t="s">
        <v>63</v>
      </c>
      <c r="Z60" s="94">
        <f>$AF$3*X60</f>
        <v>0</v>
      </c>
      <c r="AA60" s="127"/>
    </row>
    <row r="61" spans="1:27" ht="15" customHeight="1">
      <c r="E61" s="41"/>
      <c r="H61" s="121"/>
      <c r="I61" s="122"/>
      <c r="J61" s="16"/>
      <c r="K61" s="17"/>
      <c r="L61" s="18"/>
      <c r="M61" s="99"/>
      <c r="N61" s="124"/>
      <c r="O61" s="16"/>
      <c r="P61" s="17"/>
      <c r="Q61" s="18"/>
      <c r="R61" s="99"/>
      <c r="S61" s="124"/>
      <c r="T61" s="3"/>
      <c r="U61" s="125"/>
      <c r="V61" s="126"/>
      <c r="W61" s="100" t="str">
        <f>I58</f>
        <v>土岐市</v>
      </c>
      <c r="X61" s="101" t="s">
        <v>71</v>
      </c>
      <c r="Y61" s="102"/>
      <c r="Z61" s="103">
        <f>SUM(Z59:Z60)</f>
        <v>0</v>
      </c>
      <c r="AA61" s="127"/>
    </row>
    <row r="62" spans="1:27" ht="15" customHeight="1">
      <c r="A62" s="192" t="s">
        <v>117</v>
      </c>
      <c r="B62" s="193">
        <v>8</v>
      </c>
      <c r="C62" s="192" t="s">
        <v>117</v>
      </c>
      <c r="D62" s="193">
        <v>14</v>
      </c>
      <c r="E62" s="192" t="s">
        <v>117</v>
      </c>
      <c r="F62" s="193">
        <v>10</v>
      </c>
      <c r="H62" s="79">
        <f>H58+1</f>
        <v>12</v>
      </c>
      <c r="I62" s="80" t="s">
        <v>15</v>
      </c>
      <c r="J62" s="13"/>
      <c r="K62" s="14"/>
      <c r="L62" s="15"/>
      <c r="M62" s="132"/>
      <c r="N62" s="82"/>
      <c r="O62" s="10"/>
      <c r="P62" s="11"/>
      <c r="Q62" s="12"/>
      <c r="R62" s="105"/>
      <c r="S62" s="71"/>
      <c r="T62" s="196"/>
      <c r="U62" s="83"/>
      <c r="V62" s="84"/>
      <c r="W62" s="133"/>
      <c r="X62" s="134"/>
      <c r="Y62" s="135"/>
      <c r="Z62" s="136"/>
      <c r="AA62" s="137"/>
    </row>
    <row r="63" spans="1:27" ht="15" customHeight="1">
      <c r="A63" s="192" t="s">
        <v>128</v>
      </c>
      <c r="B63" s="193">
        <v>13</v>
      </c>
      <c r="C63" s="192" t="s">
        <v>128</v>
      </c>
      <c r="D63" s="193">
        <v>8</v>
      </c>
      <c r="E63" s="192" t="s">
        <v>128</v>
      </c>
      <c r="F63" s="193">
        <v>4</v>
      </c>
      <c r="H63" s="79"/>
      <c r="I63" s="80"/>
      <c r="J63" s="13"/>
      <c r="K63" s="14"/>
      <c r="L63" s="15"/>
      <c r="M63" s="81"/>
      <c r="N63" s="82"/>
      <c r="O63" s="13"/>
      <c r="P63" s="14"/>
      <c r="Q63" s="15"/>
      <c r="R63" s="81"/>
      <c r="S63" s="82"/>
      <c r="T63" s="196"/>
      <c r="U63" s="83"/>
      <c r="V63" s="84"/>
      <c r="W63" s="138"/>
      <c r="X63" s="139"/>
      <c r="Y63" s="140"/>
      <c r="Z63" s="136"/>
      <c r="AA63" s="141"/>
    </row>
    <row r="64" spans="1:27" ht="15" customHeight="1">
      <c r="A64" s="192" t="s">
        <v>129</v>
      </c>
      <c r="B64" s="193">
        <v>5</v>
      </c>
      <c r="C64" s="192" t="s">
        <v>129</v>
      </c>
      <c r="D64" s="193">
        <v>9</v>
      </c>
      <c r="E64" s="192" t="s">
        <v>129</v>
      </c>
      <c r="F64" s="193">
        <v>4</v>
      </c>
      <c r="H64" s="79"/>
      <c r="I64" s="80"/>
      <c r="J64" s="13"/>
      <c r="K64" s="14"/>
      <c r="L64" s="15"/>
      <c r="M64" s="81"/>
      <c r="N64" s="82"/>
      <c r="O64" s="13"/>
      <c r="P64" s="14"/>
      <c r="Q64" s="15"/>
      <c r="R64" s="81"/>
      <c r="S64" s="82"/>
      <c r="T64" s="196"/>
      <c r="U64" s="83"/>
      <c r="V64" s="84"/>
      <c r="W64" s="142"/>
      <c r="X64" s="143"/>
      <c r="Y64" s="144"/>
      <c r="Z64" s="136"/>
      <c r="AA64" s="104"/>
    </row>
    <row r="65" spans="1:27" ht="15" customHeight="1">
      <c r="A65" s="192"/>
      <c r="B65" s="193"/>
      <c r="C65" s="192"/>
      <c r="D65" s="193"/>
      <c r="E65" s="193"/>
      <c r="F65" s="193"/>
      <c r="H65" s="79"/>
      <c r="I65" s="80"/>
      <c r="J65" s="13"/>
      <c r="K65" s="14"/>
      <c r="L65" s="15"/>
      <c r="M65" s="81"/>
      <c r="N65" s="82"/>
      <c r="O65" s="13"/>
      <c r="P65" s="14"/>
      <c r="Q65" s="15"/>
      <c r="R65" s="81"/>
      <c r="S65" s="82"/>
      <c r="T65" s="196"/>
      <c r="U65" s="83"/>
      <c r="V65" s="84"/>
      <c r="W65" s="142"/>
      <c r="X65" s="143"/>
      <c r="Y65" s="144"/>
      <c r="Z65" s="136"/>
      <c r="AA65" s="104"/>
    </row>
    <row r="66" spans="1:27" ht="15" customHeight="1">
      <c r="A66" s="192"/>
      <c r="B66" s="193"/>
      <c r="C66" s="192"/>
      <c r="D66" s="193"/>
      <c r="E66" s="193"/>
      <c r="F66" s="193"/>
      <c r="H66" s="79"/>
      <c r="I66" s="80"/>
      <c r="J66" s="13"/>
      <c r="K66" s="14"/>
      <c r="L66" s="15"/>
      <c r="M66" s="81"/>
      <c r="N66" s="82"/>
      <c r="O66" s="13"/>
      <c r="P66" s="14"/>
      <c r="Q66" s="15"/>
      <c r="R66" s="81"/>
      <c r="S66" s="82"/>
      <c r="T66" s="196"/>
      <c r="U66" s="83"/>
      <c r="V66" s="84"/>
      <c r="W66" s="142"/>
      <c r="X66" s="143"/>
      <c r="Y66" s="144"/>
      <c r="Z66" s="136"/>
      <c r="AA66" s="104"/>
    </row>
    <row r="67" spans="1:27" ht="15" customHeight="1">
      <c r="A67" s="192"/>
      <c r="B67" s="193"/>
      <c r="C67" s="192"/>
      <c r="D67" s="193"/>
      <c r="E67" s="193"/>
      <c r="F67" s="193"/>
      <c r="H67" s="79"/>
      <c r="I67" s="80"/>
      <c r="J67" s="13"/>
      <c r="K67" s="14"/>
      <c r="L67" s="15"/>
      <c r="M67" s="83"/>
      <c r="N67" s="225"/>
      <c r="O67" s="13"/>
      <c r="P67" s="14"/>
      <c r="Q67" s="15"/>
      <c r="R67" s="81"/>
      <c r="S67" s="82"/>
      <c r="T67" s="196"/>
      <c r="U67" s="83"/>
      <c r="V67" s="84"/>
      <c r="W67" s="142"/>
      <c r="X67" s="143"/>
      <c r="Y67" s="144"/>
      <c r="Z67" s="136"/>
      <c r="AA67" s="104"/>
    </row>
    <row r="68" spans="1:27" ht="15" customHeight="1">
      <c r="A68" s="192"/>
      <c r="B68" s="193"/>
      <c r="C68" s="192"/>
      <c r="D68" s="193"/>
      <c r="E68" s="193"/>
      <c r="F68" s="193"/>
      <c r="H68" s="79"/>
      <c r="I68" s="80"/>
      <c r="J68" s="13"/>
      <c r="K68" s="14"/>
      <c r="L68" s="15"/>
      <c r="M68" s="81"/>
      <c r="N68" s="82"/>
      <c r="O68" s="13"/>
      <c r="P68" s="14"/>
      <c r="Q68" s="15"/>
      <c r="R68" s="81"/>
      <c r="S68" s="82"/>
      <c r="T68" s="196"/>
      <c r="U68" s="83"/>
      <c r="V68" s="84"/>
      <c r="W68" s="142"/>
      <c r="X68" s="143"/>
      <c r="Y68" s="144"/>
      <c r="Z68" s="136"/>
      <c r="AA68" s="104"/>
    </row>
    <row r="69" spans="1:27" ht="15" customHeight="1">
      <c r="A69" s="192"/>
      <c r="B69" s="193"/>
      <c r="C69" s="192"/>
      <c r="D69" s="193"/>
      <c r="E69" s="193"/>
      <c r="F69" s="193"/>
      <c r="H69" s="79"/>
      <c r="I69" s="80"/>
      <c r="J69" s="13"/>
      <c r="K69" s="14"/>
      <c r="L69" s="15"/>
      <c r="M69" s="81"/>
      <c r="N69" s="82"/>
      <c r="O69" s="13"/>
      <c r="P69" s="14"/>
      <c r="Q69" s="15"/>
      <c r="R69" s="81"/>
      <c r="S69" s="82"/>
      <c r="T69" s="196"/>
      <c r="U69" s="83"/>
      <c r="V69" s="84"/>
      <c r="W69" s="142"/>
      <c r="X69" s="143"/>
      <c r="Y69" s="144"/>
      <c r="Z69" s="136"/>
      <c r="AA69" s="104"/>
    </row>
    <row r="70" spans="1:27" ht="15" customHeight="1">
      <c r="A70" s="192"/>
      <c r="B70" s="193"/>
      <c r="C70" s="192"/>
      <c r="D70" s="193"/>
      <c r="E70" s="193"/>
      <c r="F70" s="193"/>
      <c r="H70" s="79"/>
      <c r="I70" s="80"/>
      <c r="J70" s="13"/>
      <c r="K70" s="14"/>
      <c r="L70" s="15"/>
      <c r="M70" s="81"/>
      <c r="N70" s="82"/>
      <c r="O70" s="13"/>
      <c r="P70" s="14"/>
      <c r="Q70" s="15"/>
      <c r="R70" s="81"/>
      <c r="S70" s="82"/>
      <c r="T70" s="196"/>
      <c r="U70" s="83"/>
      <c r="V70" s="84"/>
      <c r="W70" s="142"/>
      <c r="X70" s="143"/>
      <c r="Y70" s="144"/>
      <c r="Z70" s="136"/>
      <c r="AA70" s="104"/>
    </row>
    <row r="71" spans="1:27" ht="15" customHeight="1">
      <c r="H71" s="79"/>
      <c r="I71" s="80"/>
      <c r="J71" s="13"/>
      <c r="K71" s="14"/>
      <c r="L71" s="15"/>
      <c r="M71" s="81"/>
      <c r="N71" s="82"/>
      <c r="O71" s="13"/>
      <c r="P71" s="14"/>
      <c r="Q71" s="15"/>
      <c r="R71" s="81"/>
      <c r="S71" s="82"/>
      <c r="T71" s="1"/>
      <c r="U71" s="83"/>
      <c r="V71" s="84"/>
      <c r="W71" s="91" t="s">
        <v>65</v>
      </c>
      <c r="X71" s="92">
        <f>SUM(N62:N73,S62:S73)</f>
        <v>0</v>
      </c>
      <c r="Y71" s="93" t="s">
        <v>63</v>
      </c>
      <c r="Z71" s="94">
        <f>$AF$2*(ROUNDUP(X71/$AD$2,0))</f>
        <v>0</v>
      </c>
      <c r="AA71" s="104"/>
    </row>
    <row r="72" spans="1:27" ht="15" customHeight="1">
      <c r="H72" s="79"/>
      <c r="I72" s="80"/>
      <c r="J72" s="13"/>
      <c r="K72" s="14"/>
      <c r="L72" s="15"/>
      <c r="M72" s="81"/>
      <c r="N72" s="82"/>
      <c r="O72" s="13"/>
      <c r="P72" s="14"/>
      <c r="Q72" s="15"/>
      <c r="R72" s="81"/>
      <c r="S72" s="82"/>
      <c r="T72" s="1"/>
      <c r="U72" s="83"/>
      <c r="V72" s="84"/>
      <c r="W72" s="95" t="s">
        <v>64</v>
      </c>
      <c r="X72" s="96">
        <f>SUM(V62:V73)</f>
        <v>0</v>
      </c>
      <c r="Y72" s="97" t="s">
        <v>63</v>
      </c>
      <c r="Z72" s="94">
        <f>$AF$3*X72</f>
        <v>0</v>
      </c>
      <c r="AA72" s="98"/>
    </row>
    <row r="73" spans="1:27" ht="15" customHeight="1">
      <c r="H73" s="79"/>
      <c r="I73" s="80"/>
      <c r="J73" s="13"/>
      <c r="K73" s="14"/>
      <c r="L73" s="15"/>
      <c r="M73" s="113"/>
      <c r="N73" s="145"/>
      <c r="O73" s="16"/>
      <c r="P73" s="17"/>
      <c r="Q73" s="18"/>
      <c r="R73" s="99"/>
      <c r="S73" s="145"/>
      <c r="T73" s="29"/>
      <c r="U73" s="146"/>
      <c r="V73" s="147"/>
      <c r="W73" s="100" t="str">
        <f>I62</f>
        <v>各務原市</v>
      </c>
      <c r="X73" s="101" t="s">
        <v>71</v>
      </c>
      <c r="Y73" s="102"/>
      <c r="Z73" s="103">
        <f>SUM(Z71:Z72)</f>
        <v>0</v>
      </c>
      <c r="AA73" s="104"/>
    </row>
    <row r="74" spans="1:27" ht="15" customHeight="1">
      <c r="A74" s="192" t="s">
        <v>117</v>
      </c>
      <c r="B74" s="193"/>
      <c r="C74" s="192" t="s">
        <v>117</v>
      </c>
      <c r="D74" s="193"/>
      <c r="E74" s="192" t="s">
        <v>117</v>
      </c>
      <c r="F74" s="193">
        <v>1</v>
      </c>
      <c r="H74" s="68">
        <f>H62+1</f>
        <v>13</v>
      </c>
      <c r="I74" s="69" t="s">
        <v>16</v>
      </c>
      <c r="J74" s="10"/>
      <c r="K74" s="11"/>
      <c r="L74" s="12"/>
      <c r="M74" s="70"/>
      <c r="N74" s="71"/>
      <c r="O74" s="10"/>
      <c r="P74" s="11"/>
      <c r="Q74" s="12"/>
      <c r="R74" s="70"/>
      <c r="S74" s="71"/>
      <c r="T74" s="2"/>
      <c r="U74" s="72"/>
      <c r="V74" s="73"/>
      <c r="W74" s="116"/>
      <c r="X74" s="117"/>
      <c r="Y74" s="117"/>
      <c r="Z74" s="119"/>
      <c r="AA74" s="127"/>
    </row>
    <row r="75" spans="1:27" ht="15" customHeight="1">
      <c r="A75" s="192" t="s">
        <v>128</v>
      </c>
      <c r="B75" s="193">
        <v>1</v>
      </c>
      <c r="C75" s="192" t="s">
        <v>128</v>
      </c>
      <c r="D75" s="193">
        <v>1</v>
      </c>
      <c r="E75" s="192" t="s">
        <v>128</v>
      </c>
      <c r="F75" s="193"/>
      <c r="H75" s="79"/>
      <c r="I75" s="80"/>
      <c r="J75" s="13"/>
      <c r="K75" s="14"/>
      <c r="L75" s="15"/>
      <c r="M75" s="81"/>
      <c r="N75" s="82"/>
      <c r="O75" s="13"/>
      <c r="P75" s="14"/>
      <c r="Q75" s="15"/>
      <c r="R75" s="81"/>
      <c r="S75" s="82"/>
      <c r="T75" s="1"/>
      <c r="U75" s="83"/>
      <c r="V75" s="84"/>
      <c r="W75" s="128" t="s">
        <v>65</v>
      </c>
      <c r="X75" s="92">
        <f>SUM(N74:N77,S74:S77)</f>
        <v>0</v>
      </c>
      <c r="Y75" s="93" t="s">
        <v>63</v>
      </c>
      <c r="Z75" s="94">
        <f>$AF$2*(ROUNDUP(X75/$AD$2,0))</f>
        <v>0</v>
      </c>
      <c r="AA75" s="127"/>
    </row>
    <row r="76" spans="1:27" ht="15" customHeight="1">
      <c r="A76" s="192" t="s">
        <v>129</v>
      </c>
      <c r="B76" s="193"/>
      <c r="C76" s="192" t="s">
        <v>129</v>
      </c>
      <c r="D76" s="193"/>
      <c r="E76" s="192" t="s">
        <v>129</v>
      </c>
      <c r="F76" s="193"/>
      <c r="H76" s="79"/>
      <c r="I76" s="80"/>
      <c r="J76" s="13"/>
      <c r="K76" s="14"/>
      <c r="L76" s="15"/>
      <c r="M76" s="81"/>
      <c r="N76" s="82"/>
      <c r="O76" s="13"/>
      <c r="P76" s="14"/>
      <c r="Q76" s="15"/>
      <c r="R76" s="81"/>
      <c r="S76" s="82"/>
      <c r="T76" s="1"/>
      <c r="U76" s="83"/>
      <c r="V76" s="84"/>
      <c r="W76" s="95" t="s">
        <v>64</v>
      </c>
      <c r="X76" s="96">
        <f>SUM(V74:V77)</f>
        <v>0</v>
      </c>
      <c r="Y76" s="97" t="s">
        <v>63</v>
      </c>
      <c r="Z76" s="94">
        <f>$AF$3*X76</f>
        <v>0</v>
      </c>
      <c r="AA76" s="127"/>
    </row>
    <row r="77" spans="1:27" ht="15" customHeight="1">
      <c r="E77" s="41"/>
      <c r="H77" s="121"/>
      <c r="I77" s="122"/>
      <c r="J77" s="16"/>
      <c r="K77" s="17"/>
      <c r="L77" s="18"/>
      <c r="M77" s="99"/>
      <c r="N77" s="124"/>
      <c r="O77" s="16"/>
      <c r="P77" s="17"/>
      <c r="Q77" s="18"/>
      <c r="R77" s="99"/>
      <c r="S77" s="124"/>
      <c r="T77" s="3"/>
      <c r="U77" s="125"/>
      <c r="V77" s="126"/>
      <c r="W77" s="100" t="str">
        <f>I74</f>
        <v>可児市</v>
      </c>
      <c r="X77" s="101" t="s">
        <v>71</v>
      </c>
      <c r="Y77" s="102"/>
      <c r="Z77" s="103">
        <f>SUM(Z75:Z76)</f>
        <v>0</v>
      </c>
      <c r="AA77" s="127"/>
    </row>
    <row r="78" spans="1:27" ht="15" customHeight="1">
      <c r="A78" s="192" t="s">
        <v>117</v>
      </c>
      <c r="B78" s="193">
        <v>1</v>
      </c>
      <c r="C78" s="192" t="s">
        <v>117</v>
      </c>
      <c r="D78" s="193"/>
      <c r="E78" s="192" t="s">
        <v>117</v>
      </c>
      <c r="F78" s="193"/>
      <c r="H78" s="68">
        <f>H74+1</f>
        <v>14</v>
      </c>
      <c r="I78" s="69" t="s">
        <v>17</v>
      </c>
      <c r="J78" s="13"/>
      <c r="K78" s="11"/>
      <c r="L78" s="15"/>
      <c r="M78" s="105"/>
      <c r="N78" s="71"/>
      <c r="O78" s="10"/>
      <c r="P78" s="11"/>
      <c r="Q78" s="12"/>
      <c r="R78" s="81"/>
      <c r="S78" s="71"/>
      <c r="T78" s="2"/>
      <c r="U78" s="72"/>
      <c r="V78" s="73"/>
      <c r="W78" s="116"/>
      <c r="X78" s="117"/>
      <c r="Y78" s="117"/>
      <c r="Z78" s="119"/>
      <c r="AA78" s="127"/>
    </row>
    <row r="79" spans="1:27" ht="15" customHeight="1">
      <c r="A79" s="192" t="s">
        <v>128</v>
      </c>
      <c r="B79" s="193">
        <v>1</v>
      </c>
      <c r="C79" s="192" t="s">
        <v>128</v>
      </c>
      <c r="D79" s="193">
        <v>1</v>
      </c>
      <c r="E79" s="192" t="s">
        <v>128</v>
      </c>
      <c r="F79" s="193">
        <v>1</v>
      </c>
      <c r="H79" s="79"/>
      <c r="I79" s="80"/>
      <c r="J79" s="13"/>
      <c r="K79" s="14"/>
      <c r="L79" s="15"/>
      <c r="M79" s="132"/>
      <c r="N79" s="82"/>
      <c r="O79" s="13"/>
      <c r="P79" s="14"/>
      <c r="Q79" s="15"/>
      <c r="R79" s="81"/>
      <c r="S79" s="82"/>
      <c r="T79" s="1"/>
      <c r="U79" s="83"/>
      <c r="V79" s="84"/>
      <c r="W79" s="128" t="s">
        <v>65</v>
      </c>
      <c r="X79" s="92">
        <f>SUM(N78:N81,S78:S81)</f>
        <v>0</v>
      </c>
      <c r="Y79" s="93" t="s">
        <v>63</v>
      </c>
      <c r="Z79" s="94">
        <f>$AF$2*(ROUNDUP(X79/$AD$2,0))</f>
        <v>0</v>
      </c>
      <c r="AA79" s="127"/>
    </row>
    <row r="80" spans="1:27" ht="15" customHeight="1">
      <c r="A80" s="192" t="s">
        <v>129</v>
      </c>
      <c r="B80" s="193"/>
      <c r="C80" s="192" t="s">
        <v>129</v>
      </c>
      <c r="D80" s="193"/>
      <c r="E80" s="192" t="s">
        <v>129</v>
      </c>
      <c r="F80" s="193"/>
      <c r="H80" s="79"/>
      <c r="I80" s="80"/>
      <c r="J80" s="13"/>
      <c r="K80" s="14"/>
      <c r="L80" s="15"/>
      <c r="M80" s="132"/>
      <c r="N80" s="82"/>
      <c r="O80" s="13"/>
      <c r="P80" s="14"/>
      <c r="Q80" s="15"/>
      <c r="R80" s="81"/>
      <c r="S80" s="82"/>
      <c r="T80" s="1"/>
      <c r="U80" s="83"/>
      <c r="V80" s="84"/>
      <c r="W80" s="95" t="s">
        <v>64</v>
      </c>
      <c r="X80" s="96">
        <f>SUM(V78:V81)</f>
        <v>0</v>
      </c>
      <c r="Y80" s="97" t="s">
        <v>63</v>
      </c>
      <c r="Z80" s="94">
        <f>$AF$3*X80</f>
        <v>0</v>
      </c>
      <c r="AA80" s="127"/>
    </row>
    <row r="81" spans="1:27" ht="15" customHeight="1">
      <c r="E81" s="41"/>
      <c r="H81" s="121"/>
      <c r="I81" s="122"/>
      <c r="J81" s="16"/>
      <c r="K81" s="17"/>
      <c r="L81" s="18"/>
      <c r="M81" s="148"/>
      <c r="N81" s="124"/>
      <c r="O81" s="16"/>
      <c r="P81" s="17"/>
      <c r="Q81" s="18"/>
      <c r="R81" s="99"/>
      <c r="S81" s="124"/>
      <c r="T81" s="3"/>
      <c r="U81" s="125"/>
      <c r="V81" s="126"/>
      <c r="W81" s="100" t="str">
        <f>I78</f>
        <v>山県市</v>
      </c>
      <c r="X81" s="101" t="s">
        <v>71</v>
      </c>
      <c r="Y81" s="102"/>
      <c r="Z81" s="103">
        <f>SUM(Z79:Z80)</f>
        <v>0</v>
      </c>
      <c r="AA81" s="127"/>
    </row>
    <row r="82" spans="1:27" ht="15" customHeight="1">
      <c r="A82" s="192" t="s">
        <v>117</v>
      </c>
      <c r="B82" s="193">
        <v>4</v>
      </c>
      <c r="C82" s="192" t="s">
        <v>117</v>
      </c>
      <c r="D82" s="193">
        <v>1</v>
      </c>
      <c r="E82" s="192" t="s">
        <v>117</v>
      </c>
      <c r="F82" s="193">
        <v>7</v>
      </c>
      <c r="H82" s="79">
        <f>H78+1</f>
        <v>15</v>
      </c>
      <c r="I82" s="80" t="s">
        <v>18</v>
      </c>
      <c r="J82" s="13"/>
      <c r="K82" s="14"/>
      <c r="L82" s="15"/>
      <c r="M82" s="70"/>
      <c r="N82" s="82"/>
      <c r="O82" s="10"/>
      <c r="P82" s="11"/>
      <c r="Q82" s="12"/>
      <c r="R82" s="81"/>
      <c r="S82" s="71"/>
      <c r="T82" s="1"/>
      <c r="U82" s="83"/>
      <c r="V82" s="84"/>
      <c r="W82" s="109"/>
      <c r="X82" s="86"/>
      <c r="Y82" s="110"/>
      <c r="Z82" s="88"/>
      <c r="AA82" s="108"/>
    </row>
    <row r="83" spans="1:27" ht="15" customHeight="1">
      <c r="A83" s="192" t="s">
        <v>128</v>
      </c>
      <c r="B83" s="193">
        <v>6</v>
      </c>
      <c r="C83" s="192" t="s">
        <v>128</v>
      </c>
      <c r="D83" s="193">
        <v>7</v>
      </c>
      <c r="E83" s="192" t="s">
        <v>128</v>
      </c>
      <c r="F83" s="193">
        <v>6</v>
      </c>
      <c r="H83" s="79"/>
      <c r="I83" s="80"/>
      <c r="J83" s="13"/>
      <c r="K83" s="14"/>
      <c r="L83" s="15"/>
      <c r="M83" s="132"/>
      <c r="N83" s="82"/>
      <c r="O83" s="13"/>
      <c r="P83" s="14"/>
      <c r="Q83" s="15"/>
      <c r="R83" s="81"/>
      <c r="S83" s="82"/>
      <c r="T83" s="1"/>
      <c r="U83" s="83"/>
      <c r="V83" s="84"/>
      <c r="W83" s="142"/>
      <c r="X83" s="143"/>
      <c r="Y83" s="144"/>
      <c r="Z83" s="136"/>
      <c r="AA83" s="98"/>
    </row>
    <row r="84" spans="1:27" ht="15" customHeight="1">
      <c r="A84" s="192" t="s">
        <v>129</v>
      </c>
      <c r="B84" s="193"/>
      <c r="C84" s="192" t="s">
        <v>129</v>
      </c>
      <c r="D84" s="193"/>
      <c r="E84" s="192" t="s">
        <v>129</v>
      </c>
      <c r="F84" s="193"/>
      <c r="H84" s="79"/>
      <c r="I84" s="80"/>
      <c r="J84" s="13"/>
      <c r="K84" s="14"/>
      <c r="L84" s="15"/>
      <c r="M84" s="81"/>
      <c r="N84" s="82"/>
      <c r="O84" s="13"/>
      <c r="P84" s="14"/>
      <c r="Q84" s="15"/>
      <c r="R84" s="81"/>
      <c r="S84" s="82"/>
      <c r="T84" s="1"/>
      <c r="U84" s="83"/>
      <c r="V84" s="84"/>
      <c r="W84" s="142"/>
      <c r="X84" s="143"/>
      <c r="Y84" s="144"/>
      <c r="Z84" s="136"/>
      <c r="AA84" s="98"/>
    </row>
    <row r="85" spans="1:27" ht="15" customHeight="1">
      <c r="H85" s="79"/>
      <c r="I85" s="80"/>
      <c r="J85" s="13"/>
      <c r="K85" s="14"/>
      <c r="L85" s="15"/>
      <c r="M85" s="81"/>
      <c r="N85" s="82"/>
      <c r="O85" s="13"/>
      <c r="P85" s="14"/>
      <c r="Q85" s="15"/>
      <c r="R85" s="81"/>
      <c r="S85" s="82"/>
      <c r="T85" s="1"/>
      <c r="U85" s="83"/>
      <c r="V85" s="84"/>
      <c r="W85" s="142"/>
      <c r="X85" s="143"/>
      <c r="Y85" s="144"/>
      <c r="Z85" s="136"/>
      <c r="AA85" s="98"/>
    </row>
    <row r="86" spans="1:27" ht="15" customHeight="1">
      <c r="H86" s="79"/>
      <c r="I86" s="80"/>
      <c r="J86" s="13"/>
      <c r="K86" s="14"/>
      <c r="L86" s="15"/>
      <c r="M86" s="81"/>
      <c r="N86" s="82"/>
      <c r="O86" s="13"/>
      <c r="P86" s="14"/>
      <c r="Q86" s="15"/>
      <c r="R86" s="81"/>
      <c r="S86" s="82"/>
      <c r="T86" s="1"/>
      <c r="U86" s="83"/>
      <c r="V86" s="84"/>
      <c r="W86" s="91" t="s">
        <v>65</v>
      </c>
      <c r="X86" s="92">
        <f>SUM(N82:N88,S82:S88)</f>
        <v>0</v>
      </c>
      <c r="Y86" s="93" t="s">
        <v>63</v>
      </c>
      <c r="Z86" s="94">
        <f>$AF$2*(ROUNDUP(X86/$AD$2,0))</f>
        <v>0</v>
      </c>
      <c r="AA86" s="104"/>
    </row>
    <row r="87" spans="1:27" ht="15" customHeight="1">
      <c r="H87" s="79"/>
      <c r="I87" s="80"/>
      <c r="J87" s="13"/>
      <c r="K87" s="14"/>
      <c r="L87" s="15"/>
      <c r="M87" s="81"/>
      <c r="N87" s="82"/>
      <c r="O87" s="13"/>
      <c r="P87" s="14"/>
      <c r="Q87" s="15"/>
      <c r="R87" s="81"/>
      <c r="S87" s="82"/>
      <c r="T87" s="1"/>
      <c r="U87" s="83"/>
      <c r="V87" s="84"/>
      <c r="W87" s="95" t="s">
        <v>64</v>
      </c>
      <c r="X87" s="96">
        <f>SUM(V82:V88)</f>
        <v>0</v>
      </c>
      <c r="Y87" s="97" t="s">
        <v>63</v>
      </c>
      <c r="Z87" s="94">
        <f>$AF$3*X87</f>
        <v>0</v>
      </c>
      <c r="AA87" s="98"/>
    </row>
    <row r="88" spans="1:27" ht="15" customHeight="1">
      <c r="H88" s="79"/>
      <c r="I88" s="80"/>
      <c r="J88" s="13"/>
      <c r="K88" s="14"/>
      <c r="L88" s="15"/>
      <c r="M88" s="81"/>
      <c r="N88" s="82"/>
      <c r="O88" s="13"/>
      <c r="P88" s="14"/>
      <c r="Q88" s="15"/>
      <c r="R88" s="81"/>
      <c r="S88" s="82"/>
      <c r="T88" s="1"/>
      <c r="U88" s="83"/>
      <c r="V88" s="84"/>
      <c r="W88" s="100" t="str">
        <f>I82</f>
        <v>瑞穂市</v>
      </c>
      <c r="X88" s="101" t="s">
        <v>71</v>
      </c>
      <c r="Y88" s="102"/>
      <c r="Z88" s="103">
        <f>SUM(Z86:Z87)</f>
        <v>0</v>
      </c>
      <c r="AA88" s="114"/>
    </row>
    <row r="89" spans="1:27" ht="15" customHeight="1">
      <c r="H89" s="68">
        <f>H82+1</f>
        <v>16</v>
      </c>
      <c r="I89" s="69" t="s">
        <v>19</v>
      </c>
      <c r="J89" s="10"/>
      <c r="K89" s="11"/>
      <c r="L89" s="12"/>
      <c r="M89" s="115"/>
      <c r="N89" s="149"/>
      <c r="O89" s="10"/>
      <c r="P89" s="11"/>
      <c r="Q89" s="12"/>
      <c r="R89" s="70"/>
      <c r="S89" s="149"/>
      <c r="T89" s="30"/>
      <c r="U89" s="150"/>
      <c r="V89" s="151"/>
      <c r="W89" s="116"/>
      <c r="X89" s="117"/>
      <c r="Y89" s="117"/>
      <c r="Z89" s="119"/>
      <c r="AA89" s="120"/>
    </row>
    <row r="90" spans="1:27" ht="15" customHeight="1">
      <c r="H90" s="79"/>
      <c r="I90" s="80"/>
      <c r="J90" s="13"/>
      <c r="K90" s="14"/>
      <c r="L90" s="15"/>
      <c r="M90" s="113"/>
      <c r="N90" s="152"/>
      <c r="O90" s="13"/>
      <c r="P90" s="14"/>
      <c r="Q90" s="15"/>
      <c r="R90" s="81"/>
      <c r="S90" s="152"/>
      <c r="T90" s="31"/>
      <c r="U90" s="153"/>
      <c r="V90" s="154"/>
      <c r="W90" s="128" t="s">
        <v>65</v>
      </c>
      <c r="X90" s="92">
        <f>SUM(N89:N92,S89:S92)</f>
        <v>0</v>
      </c>
      <c r="Y90" s="93" t="s">
        <v>63</v>
      </c>
      <c r="Z90" s="94">
        <f>$AF$2*(ROUNDUP(X90/$AD$2,0))</f>
        <v>0</v>
      </c>
      <c r="AA90" s="120"/>
    </row>
    <row r="91" spans="1:27" ht="15" customHeight="1">
      <c r="H91" s="79"/>
      <c r="I91" s="80"/>
      <c r="J91" s="13"/>
      <c r="K91" s="14"/>
      <c r="L91" s="15"/>
      <c r="M91" s="113"/>
      <c r="N91" s="152"/>
      <c r="O91" s="13"/>
      <c r="P91" s="14"/>
      <c r="Q91" s="15"/>
      <c r="R91" s="81"/>
      <c r="S91" s="152"/>
      <c r="T91" s="31"/>
      <c r="U91" s="153"/>
      <c r="V91" s="154"/>
      <c r="W91" s="95" t="s">
        <v>64</v>
      </c>
      <c r="X91" s="96">
        <f>SUM(V89:V92)</f>
        <v>0</v>
      </c>
      <c r="Y91" s="97" t="s">
        <v>63</v>
      </c>
      <c r="Z91" s="94">
        <f>$AF$3*X91</f>
        <v>0</v>
      </c>
      <c r="AA91" s="120"/>
    </row>
    <row r="92" spans="1:27" ht="15" customHeight="1">
      <c r="H92" s="121"/>
      <c r="I92" s="122"/>
      <c r="J92" s="16"/>
      <c r="K92" s="17"/>
      <c r="L92" s="18"/>
      <c r="M92" s="123"/>
      <c r="N92" s="145"/>
      <c r="O92" s="16"/>
      <c r="P92" s="17"/>
      <c r="Q92" s="18"/>
      <c r="R92" s="99"/>
      <c r="S92" s="145"/>
      <c r="T92" s="29"/>
      <c r="U92" s="146"/>
      <c r="V92" s="147"/>
      <c r="W92" s="100" t="str">
        <f>I89</f>
        <v>飛騨市</v>
      </c>
      <c r="X92" s="101" t="s">
        <v>71</v>
      </c>
      <c r="Y92" s="102"/>
      <c r="Z92" s="103">
        <f>SUM(Z90:Z91)</f>
        <v>0</v>
      </c>
      <c r="AA92" s="120"/>
    </row>
    <row r="93" spans="1:27" ht="15" customHeight="1">
      <c r="A93" s="192" t="s">
        <v>117</v>
      </c>
      <c r="B93" s="193">
        <v>1</v>
      </c>
      <c r="C93" s="192" t="s">
        <v>117</v>
      </c>
      <c r="D93" s="193"/>
      <c r="E93" s="192" t="s">
        <v>117</v>
      </c>
      <c r="F93" s="193"/>
      <c r="H93" s="68">
        <f>H89+1</f>
        <v>17</v>
      </c>
      <c r="I93" s="69" t="s">
        <v>20</v>
      </c>
      <c r="J93" s="10"/>
      <c r="K93" s="11"/>
      <c r="L93" s="12"/>
      <c r="M93" s="105"/>
      <c r="N93" s="229"/>
      <c r="O93" s="10"/>
      <c r="P93" s="11"/>
      <c r="Q93" s="12"/>
      <c r="R93" s="70"/>
      <c r="S93" s="71"/>
      <c r="T93" s="2"/>
      <c r="U93" s="72"/>
      <c r="V93" s="73"/>
      <c r="W93" s="116"/>
      <c r="X93" s="117"/>
      <c r="Y93" s="117"/>
      <c r="Z93" s="119"/>
      <c r="AA93" s="127"/>
    </row>
    <row r="94" spans="1:27" ht="15" customHeight="1">
      <c r="A94" s="192" t="s">
        <v>128</v>
      </c>
      <c r="B94" s="193"/>
      <c r="C94" s="192" t="s">
        <v>128</v>
      </c>
      <c r="D94" s="193">
        <v>1</v>
      </c>
      <c r="E94" s="192" t="s">
        <v>128</v>
      </c>
      <c r="F94" s="193">
        <v>1</v>
      </c>
      <c r="H94" s="79"/>
      <c r="I94" s="80"/>
      <c r="J94" s="13"/>
      <c r="K94" s="14"/>
      <c r="L94" s="15"/>
      <c r="M94" s="81"/>
      <c r="N94" s="82"/>
      <c r="O94" s="13"/>
      <c r="P94" s="14"/>
      <c r="Q94" s="15"/>
      <c r="R94" s="81"/>
      <c r="S94" s="82"/>
      <c r="T94" s="1"/>
      <c r="U94" s="83"/>
      <c r="V94" s="84"/>
      <c r="W94" s="128" t="s">
        <v>65</v>
      </c>
      <c r="X94" s="92">
        <f>SUM(N93:N96,S93:S96)</f>
        <v>0</v>
      </c>
      <c r="Y94" s="93" t="s">
        <v>63</v>
      </c>
      <c r="Z94" s="94">
        <f>$AF$2*(ROUNDUP(X94/$AD$2,0))</f>
        <v>0</v>
      </c>
      <c r="AA94" s="127"/>
    </row>
    <row r="95" spans="1:27" ht="15" customHeight="1">
      <c r="A95" s="192" t="s">
        <v>129</v>
      </c>
      <c r="B95" s="193"/>
      <c r="C95" s="192" t="s">
        <v>129</v>
      </c>
      <c r="D95" s="193"/>
      <c r="E95" s="192" t="s">
        <v>129</v>
      </c>
      <c r="F95" s="193"/>
      <c r="H95" s="79"/>
      <c r="I95" s="80"/>
      <c r="J95" s="13"/>
      <c r="K95" s="14"/>
      <c r="L95" s="15"/>
      <c r="M95" s="81"/>
      <c r="N95" s="82"/>
      <c r="O95" s="13"/>
      <c r="P95" s="14"/>
      <c r="Q95" s="15"/>
      <c r="R95" s="81"/>
      <c r="S95" s="82"/>
      <c r="T95" s="1"/>
      <c r="U95" s="83"/>
      <c r="V95" s="84"/>
      <c r="W95" s="95" t="s">
        <v>64</v>
      </c>
      <c r="X95" s="96">
        <f>SUM(V93:V96)</f>
        <v>0</v>
      </c>
      <c r="Y95" s="97" t="s">
        <v>63</v>
      </c>
      <c r="Z95" s="94">
        <f>$AF$3*X95</f>
        <v>0</v>
      </c>
      <c r="AA95" s="127"/>
    </row>
    <row r="96" spans="1:27" ht="15" customHeight="1">
      <c r="H96" s="121"/>
      <c r="I96" s="122"/>
      <c r="J96" s="16"/>
      <c r="K96" s="17"/>
      <c r="L96" s="18"/>
      <c r="M96" s="99"/>
      <c r="N96" s="124"/>
      <c r="O96" s="16"/>
      <c r="P96" s="17"/>
      <c r="Q96" s="18"/>
      <c r="R96" s="99"/>
      <c r="S96" s="124"/>
      <c r="T96" s="3"/>
      <c r="U96" s="125"/>
      <c r="V96" s="126"/>
      <c r="W96" s="100" t="str">
        <f>I93</f>
        <v>本巣市</v>
      </c>
      <c r="X96" s="101" t="s">
        <v>71</v>
      </c>
      <c r="Y96" s="102"/>
      <c r="Z96" s="103">
        <f>SUM(Z94:Z95)</f>
        <v>0</v>
      </c>
      <c r="AA96" s="127"/>
    </row>
    <row r="97" spans="1:27" ht="15" customHeight="1">
      <c r="A97" s="192" t="s">
        <v>117</v>
      </c>
      <c r="B97" s="193">
        <v>1</v>
      </c>
      <c r="C97" s="192" t="s">
        <v>117</v>
      </c>
      <c r="D97" s="193">
        <v>1</v>
      </c>
      <c r="E97" s="192" t="s">
        <v>117</v>
      </c>
      <c r="F97" s="193">
        <v>1</v>
      </c>
      <c r="H97" s="68">
        <f>H93+1</f>
        <v>18</v>
      </c>
      <c r="I97" s="69" t="s">
        <v>21</v>
      </c>
      <c r="J97" s="10"/>
      <c r="K97" s="11"/>
      <c r="L97" s="32"/>
      <c r="M97" s="105"/>
      <c r="N97" s="71"/>
      <c r="O97" s="10"/>
      <c r="P97" s="11"/>
      <c r="Q97" s="12"/>
      <c r="R97" s="115"/>
      <c r="S97" s="71"/>
      <c r="T97" s="33"/>
      <c r="U97" s="105"/>
      <c r="V97" s="155"/>
      <c r="W97" s="116"/>
      <c r="X97" s="117"/>
      <c r="Y97" s="117"/>
      <c r="Z97" s="119"/>
      <c r="AA97" s="127"/>
    </row>
    <row r="98" spans="1:27" ht="15" customHeight="1">
      <c r="A98" s="192" t="s">
        <v>128</v>
      </c>
      <c r="B98" s="193"/>
      <c r="C98" s="192" t="s">
        <v>128</v>
      </c>
      <c r="D98" s="193"/>
      <c r="E98" s="192" t="s">
        <v>128</v>
      </c>
      <c r="F98" s="193"/>
      <c r="H98" s="79"/>
      <c r="I98" s="80"/>
      <c r="J98" s="13"/>
      <c r="K98" s="14"/>
      <c r="L98" s="15"/>
      <c r="M98" s="81"/>
      <c r="N98" s="82"/>
      <c r="O98" s="13"/>
      <c r="P98" s="14"/>
      <c r="Q98" s="15"/>
      <c r="R98" s="113"/>
      <c r="S98" s="82"/>
      <c r="T98" s="34"/>
      <c r="U98" s="132"/>
      <c r="V98" s="156"/>
      <c r="W98" s="128" t="s">
        <v>65</v>
      </c>
      <c r="X98" s="92">
        <f>SUM(N97:N100,S97:S100)</f>
        <v>0</v>
      </c>
      <c r="Y98" s="93" t="s">
        <v>63</v>
      </c>
      <c r="Z98" s="94">
        <f>$AF$2*(ROUNDUP(X98/$AD$2,0))</f>
        <v>0</v>
      </c>
      <c r="AA98" s="127"/>
    </row>
    <row r="99" spans="1:27" ht="15" customHeight="1">
      <c r="A99" s="192" t="s">
        <v>129</v>
      </c>
      <c r="B99" s="193"/>
      <c r="C99" s="192" t="s">
        <v>129</v>
      </c>
      <c r="D99" s="193"/>
      <c r="E99" s="192" t="s">
        <v>129</v>
      </c>
      <c r="F99" s="193"/>
      <c r="H99" s="79"/>
      <c r="I99" s="80"/>
      <c r="J99" s="13"/>
      <c r="K99" s="14"/>
      <c r="L99" s="15"/>
      <c r="M99" s="81"/>
      <c r="N99" s="82"/>
      <c r="O99" s="13"/>
      <c r="P99" s="14"/>
      <c r="Q99" s="15"/>
      <c r="R99" s="113"/>
      <c r="S99" s="82"/>
      <c r="T99" s="34"/>
      <c r="U99" s="132"/>
      <c r="V99" s="156"/>
      <c r="W99" s="95" t="s">
        <v>64</v>
      </c>
      <c r="X99" s="96">
        <f>SUM(V97:V100)</f>
        <v>0</v>
      </c>
      <c r="Y99" s="97" t="s">
        <v>63</v>
      </c>
      <c r="Z99" s="94">
        <f>$AF$3*X99</f>
        <v>0</v>
      </c>
      <c r="AA99" s="127"/>
    </row>
    <row r="100" spans="1:27" ht="15" customHeight="1">
      <c r="H100" s="121"/>
      <c r="I100" s="122"/>
      <c r="J100" s="16"/>
      <c r="K100" s="17"/>
      <c r="L100" s="18"/>
      <c r="M100" s="99"/>
      <c r="N100" s="124"/>
      <c r="O100" s="16"/>
      <c r="P100" s="17"/>
      <c r="Q100" s="18"/>
      <c r="R100" s="123"/>
      <c r="S100" s="124"/>
      <c r="T100" s="35"/>
      <c r="U100" s="148"/>
      <c r="V100" s="157"/>
      <c r="W100" s="100" t="str">
        <f>I97</f>
        <v>郡上市</v>
      </c>
      <c r="X100" s="101" t="s">
        <v>71</v>
      </c>
      <c r="Y100" s="102"/>
      <c r="Z100" s="103">
        <f>SUM(Z98:Z99)</f>
        <v>0</v>
      </c>
      <c r="AA100" s="127"/>
    </row>
    <row r="101" spans="1:27" ht="15" customHeight="1">
      <c r="H101" s="68">
        <f>H97+1</f>
        <v>19</v>
      </c>
      <c r="I101" s="69" t="s">
        <v>22</v>
      </c>
      <c r="J101" s="10"/>
      <c r="K101" s="11"/>
      <c r="L101" s="12"/>
      <c r="M101" s="115"/>
      <c r="N101" s="149"/>
      <c r="O101" s="10"/>
      <c r="P101" s="11"/>
      <c r="Q101" s="12"/>
      <c r="R101" s="115"/>
      <c r="S101" s="149"/>
      <c r="T101" s="30"/>
      <c r="U101" s="150"/>
      <c r="V101" s="151"/>
      <c r="W101" s="116"/>
      <c r="X101" s="117"/>
      <c r="Y101" s="117"/>
      <c r="Z101" s="119"/>
      <c r="AA101" s="120"/>
    </row>
    <row r="102" spans="1:27" ht="15" customHeight="1">
      <c r="H102" s="79"/>
      <c r="I102" s="80"/>
      <c r="J102" s="13"/>
      <c r="K102" s="14"/>
      <c r="L102" s="15"/>
      <c r="M102" s="113"/>
      <c r="N102" s="152"/>
      <c r="O102" s="13"/>
      <c r="P102" s="14"/>
      <c r="Q102" s="15"/>
      <c r="R102" s="113"/>
      <c r="S102" s="152"/>
      <c r="T102" s="31"/>
      <c r="U102" s="153"/>
      <c r="V102" s="154"/>
      <c r="W102" s="128" t="s">
        <v>65</v>
      </c>
      <c r="X102" s="92">
        <f>SUM(N101:N104,S101:S104)</f>
        <v>0</v>
      </c>
      <c r="Y102" s="93" t="s">
        <v>63</v>
      </c>
      <c r="Z102" s="94">
        <f>$AF$2*(ROUNDUP(X102/$AD$2,0))</f>
        <v>0</v>
      </c>
      <c r="AA102" s="120"/>
    </row>
    <row r="103" spans="1:27" ht="15" customHeight="1">
      <c r="H103" s="79"/>
      <c r="I103" s="80"/>
      <c r="J103" s="13"/>
      <c r="K103" s="14"/>
      <c r="L103" s="15"/>
      <c r="M103" s="113"/>
      <c r="N103" s="152"/>
      <c r="O103" s="13"/>
      <c r="P103" s="14"/>
      <c r="Q103" s="15"/>
      <c r="R103" s="113"/>
      <c r="S103" s="152"/>
      <c r="T103" s="31"/>
      <c r="U103" s="153"/>
      <c r="V103" s="154"/>
      <c r="W103" s="95" t="s">
        <v>64</v>
      </c>
      <c r="X103" s="96">
        <f>SUM(V101:V104)</f>
        <v>0</v>
      </c>
      <c r="Y103" s="97" t="s">
        <v>63</v>
      </c>
      <c r="Z103" s="94">
        <f>$AF$3*X103</f>
        <v>0</v>
      </c>
      <c r="AA103" s="120"/>
    </row>
    <row r="104" spans="1:27" ht="15" customHeight="1">
      <c r="H104" s="121"/>
      <c r="I104" s="122"/>
      <c r="J104" s="16"/>
      <c r="K104" s="17"/>
      <c r="L104" s="18"/>
      <c r="M104" s="123"/>
      <c r="N104" s="145"/>
      <c r="O104" s="16"/>
      <c r="P104" s="17"/>
      <c r="Q104" s="18"/>
      <c r="R104" s="123"/>
      <c r="S104" s="145"/>
      <c r="T104" s="29"/>
      <c r="U104" s="146"/>
      <c r="V104" s="147"/>
      <c r="W104" s="100" t="str">
        <f>I101</f>
        <v>下呂市</v>
      </c>
      <c r="X104" s="101" t="s">
        <v>71</v>
      </c>
      <c r="Y104" s="102"/>
      <c r="Z104" s="103">
        <f>SUM(Z102:Z103)</f>
        <v>0</v>
      </c>
      <c r="AA104" s="120"/>
    </row>
    <row r="105" spans="1:27" ht="15" customHeight="1">
      <c r="H105" s="68">
        <f>H101+1</f>
        <v>20</v>
      </c>
      <c r="I105" s="69" t="s">
        <v>23</v>
      </c>
      <c r="J105" s="10"/>
      <c r="K105" s="11"/>
      <c r="L105" s="12"/>
      <c r="M105" s="70"/>
      <c r="N105" s="71"/>
      <c r="O105" s="10"/>
      <c r="P105" s="11"/>
      <c r="Q105" s="12"/>
      <c r="R105" s="70"/>
      <c r="S105" s="71"/>
      <c r="T105" s="33"/>
      <c r="U105" s="105"/>
      <c r="V105" s="155"/>
      <c r="W105" s="116"/>
      <c r="X105" s="117"/>
      <c r="Y105" s="117"/>
      <c r="Z105" s="119"/>
      <c r="AA105" s="120"/>
    </row>
    <row r="106" spans="1:27" ht="15" customHeight="1">
      <c r="H106" s="79"/>
      <c r="I106" s="80"/>
      <c r="J106" s="13"/>
      <c r="K106" s="14"/>
      <c r="L106" s="15"/>
      <c r="M106" s="81"/>
      <c r="N106" s="82"/>
      <c r="O106" s="13"/>
      <c r="P106" s="14"/>
      <c r="Q106" s="15"/>
      <c r="R106" s="81"/>
      <c r="S106" s="82"/>
      <c r="T106" s="34"/>
      <c r="U106" s="132"/>
      <c r="V106" s="156"/>
      <c r="W106" s="128" t="s">
        <v>65</v>
      </c>
      <c r="X106" s="92">
        <f>SUM(N105:N108,S105:S108)</f>
        <v>0</v>
      </c>
      <c r="Y106" s="93" t="s">
        <v>63</v>
      </c>
      <c r="Z106" s="94">
        <f>$AF$2*(ROUNDUP(X106/$AD$2,0))</f>
        <v>0</v>
      </c>
      <c r="AA106" s="120"/>
    </row>
    <row r="107" spans="1:27" ht="15" customHeight="1">
      <c r="H107" s="79"/>
      <c r="I107" s="80"/>
      <c r="J107" s="13"/>
      <c r="K107" s="14"/>
      <c r="L107" s="15"/>
      <c r="M107" s="81"/>
      <c r="N107" s="82"/>
      <c r="O107" s="13"/>
      <c r="P107" s="14"/>
      <c r="Q107" s="15"/>
      <c r="R107" s="81"/>
      <c r="S107" s="82"/>
      <c r="T107" s="34"/>
      <c r="U107" s="132"/>
      <c r="V107" s="156"/>
      <c r="W107" s="95" t="s">
        <v>64</v>
      </c>
      <c r="X107" s="96">
        <f>SUM(V105:V108)</f>
        <v>0</v>
      </c>
      <c r="Y107" s="97" t="s">
        <v>63</v>
      </c>
      <c r="Z107" s="94">
        <f>$AF$3*X107</f>
        <v>0</v>
      </c>
      <c r="AA107" s="120"/>
    </row>
    <row r="108" spans="1:27" ht="15" customHeight="1">
      <c r="H108" s="121"/>
      <c r="I108" s="122"/>
      <c r="J108" s="16"/>
      <c r="K108" s="17"/>
      <c r="L108" s="18"/>
      <c r="M108" s="99"/>
      <c r="N108" s="124"/>
      <c r="O108" s="16"/>
      <c r="P108" s="17"/>
      <c r="Q108" s="18"/>
      <c r="R108" s="99"/>
      <c r="S108" s="124"/>
      <c r="T108" s="35"/>
      <c r="U108" s="148"/>
      <c r="V108" s="157"/>
      <c r="W108" s="100" t="str">
        <f>I105</f>
        <v>海津市</v>
      </c>
      <c r="X108" s="101" t="s">
        <v>71</v>
      </c>
      <c r="Y108" s="102"/>
      <c r="Z108" s="103">
        <f>SUM(Z106:Z107)</f>
        <v>0</v>
      </c>
      <c r="AA108" s="120"/>
    </row>
    <row r="109" spans="1:27" ht="15" customHeight="1">
      <c r="H109" s="68">
        <f>H105+1</f>
        <v>21</v>
      </c>
      <c r="I109" s="69" t="s">
        <v>24</v>
      </c>
      <c r="J109" s="10"/>
      <c r="K109" s="11"/>
      <c r="L109" s="12"/>
      <c r="M109" s="115"/>
      <c r="N109" s="149"/>
      <c r="O109" s="10"/>
      <c r="P109" s="11"/>
      <c r="Q109" s="12"/>
      <c r="R109" s="70"/>
      <c r="S109" s="149"/>
      <c r="T109" s="30"/>
      <c r="U109" s="150"/>
      <c r="V109" s="151"/>
      <c r="W109" s="116"/>
      <c r="X109" s="117"/>
      <c r="Y109" s="117"/>
      <c r="Z109" s="119"/>
      <c r="AA109" s="120"/>
    </row>
    <row r="110" spans="1:27" ht="15" customHeight="1">
      <c r="H110" s="79"/>
      <c r="I110" s="80"/>
      <c r="J110" s="13"/>
      <c r="K110" s="14"/>
      <c r="L110" s="15"/>
      <c r="M110" s="113"/>
      <c r="N110" s="152"/>
      <c r="O110" s="13"/>
      <c r="P110" s="14"/>
      <c r="Q110" s="15"/>
      <c r="R110" s="81"/>
      <c r="S110" s="152"/>
      <c r="T110" s="31"/>
      <c r="U110" s="153"/>
      <c r="V110" s="154"/>
      <c r="W110" s="128" t="s">
        <v>65</v>
      </c>
      <c r="X110" s="92">
        <f>SUM(N109:N112,S109:S112)</f>
        <v>0</v>
      </c>
      <c r="Y110" s="93" t="s">
        <v>63</v>
      </c>
      <c r="Z110" s="94">
        <f>$AF$2*(ROUNDUP(X110/$AD$2,0))</f>
        <v>0</v>
      </c>
      <c r="AA110" s="120"/>
    </row>
    <row r="111" spans="1:27" ht="15" customHeight="1">
      <c r="H111" s="79"/>
      <c r="I111" s="80"/>
      <c r="J111" s="13"/>
      <c r="K111" s="14"/>
      <c r="L111" s="15"/>
      <c r="M111" s="113"/>
      <c r="N111" s="152"/>
      <c r="O111" s="13"/>
      <c r="P111" s="14"/>
      <c r="Q111" s="15"/>
      <c r="R111" s="81"/>
      <c r="S111" s="152"/>
      <c r="T111" s="31"/>
      <c r="U111" s="153"/>
      <c r="V111" s="154"/>
      <c r="W111" s="95" t="s">
        <v>64</v>
      </c>
      <c r="X111" s="96">
        <f>SUM(V109:V112)</f>
        <v>0</v>
      </c>
      <c r="Y111" s="97" t="s">
        <v>63</v>
      </c>
      <c r="Z111" s="94">
        <f>$AF$3*X111</f>
        <v>0</v>
      </c>
      <c r="AA111" s="120"/>
    </row>
    <row r="112" spans="1:27" ht="15" customHeight="1">
      <c r="H112" s="121"/>
      <c r="I112" s="122"/>
      <c r="J112" s="16"/>
      <c r="K112" s="17"/>
      <c r="L112" s="18"/>
      <c r="M112" s="123"/>
      <c r="N112" s="145"/>
      <c r="O112" s="16"/>
      <c r="P112" s="17"/>
      <c r="Q112" s="18"/>
      <c r="R112" s="99"/>
      <c r="S112" s="145"/>
      <c r="T112" s="29"/>
      <c r="U112" s="146"/>
      <c r="V112" s="147"/>
      <c r="W112" s="100" t="str">
        <f>I109</f>
        <v>岐南町</v>
      </c>
      <c r="X112" s="101" t="s">
        <v>71</v>
      </c>
      <c r="Y112" s="102"/>
      <c r="Z112" s="103">
        <f>SUM(Z110:Z111)</f>
        <v>0</v>
      </c>
      <c r="AA112" s="120"/>
    </row>
    <row r="113" spans="8:27" ht="15" customHeight="1">
      <c r="H113" s="68">
        <f>H109+1</f>
        <v>22</v>
      </c>
      <c r="I113" s="69" t="s">
        <v>25</v>
      </c>
      <c r="J113" s="10"/>
      <c r="K113" s="11"/>
      <c r="L113" s="12"/>
      <c r="M113" s="70"/>
      <c r="N113" s="71"/>
      <c r="O113" s="28"/>
      <c r="P113" s="11"/>
      <c r="Q113" s="12"/>
      <c r="R113" s="70"/>
      <c r="S113" s="71"/>
      <c r="T113" s="33"/>
      <c r="U113" s="105"/>
      <c r="V113" s="155"/>
      <c r="W113" s="116"/>
      <c r="X113" s="117"/>
      <c r="Y113" s="117"/>
      <c r="Z113" s="119"/>
      <c r="AA113" s="120"/>
    </row>
    <row r="114" spans="8:27" ht="15" customHeight="1">
      <c r="H114" s="79"/>
      <c r="I114" s="80"/>
      <c r="J114" s="13"/>
      <c r="K114" s="14"/>
      <c r="L114" s="15"/>
      <c r="M114" s="81"/>
      <c r="N114" s="82"/>
      <c r="O114" s="13"/>
      <c r="P114" s="14"/>
      <c r="Q114" s="15"/>
      <c r="R114" s="81"/>
      <c r="S114" s="82"/>
      <c r="T114" s="34"/>
      <c r="U114" s="132"/>
      <c r="V114" s="156"/>
      <c r="W114" s="128" t="s">
        <v>65</v>
      </c>
      <c r="X114" s="92">
        <f>SUM(N113:N116,S113:S116)</f>
        <v>0</v>
      </c>
      <c r="Y114" s="93" t="s">
        <v>63</v>
      </c>
      <c r="Z114" s="94">
        <f>$AF$2*(ROUNDUP(X114/$AD$2,0))</f>
        <v>0</v>
      </c>
      <c r="AA114" s="120"/>
    </row>
    <row r="115" spans="8:27" ht="15" customHeight="1">
      <c r="H115" s="79"/>
      <c r="I115" s="80"/>
      <c r="J115" s="13"/>
      <c r="K115" s="14"/>
      <c r="L115" s="15"/>
      <c r="M115" s="81"/>
      <c r="N115" s="82"/>
      <c r="O115" s="13"/>
      <c r="P115" s="14"/>
      <c r="Q115" s="15"/>
      <c r="R115" s="81"/>
      <c r="S115" s="82"/>
      <c r="T115" s="34"/>
      <c r="U115" s="132"/>
      <c r="V115" s="156"/>
      <c r="W115" s="95" t="s">
        <v>64</v>
      </c>
      <c r="X115" s="96">
        <f>SUM(V113:V116)</f>
        <v>0</v>
      </c>
      <c r="Y115" s="97" t="s">
        <v>63</v>
      </c>
      <c r="Z115" s="94">
        <f>$AF$3*X115</f>
        <v>0</v>
      </c>
      <c r="AA115" s="120"/>
    </row>
    <row r="116" spans="8:27" ht="15" customHeight="1">
      <c r="H116" s="121"/>
      <c r="I116" s="122"/>
      <c r="J116" s="16"/>
      <c r="K116" s="17"/>
      <c r="L116" s="18"/>
      <c r="M116" s="99"/>
      <c r="N116" s="124"/>
      <c r="O116" s="16"/>
      <c r="P116" s="17"/>
      <c r="Q116" s="18"/>
      <c r="R116" s="99"/>
      <c r="S116" s="124"/>
      <c r="T116" s="35"/>
      <c r="U116" s="148"/>
      <c r="V116" s="157"/>
      <c r="W116" s="100" t="str">
        <f>I113</f>
        <v>笠松町</v>
      </c>
      <c r="X116" s="101" t="s">
        <v>71</v>
      </c>
      <c r="Y116" s="102"/>
      <c r="Z116" s="103">
        <f>SUM(Z114:Z115)</f>
        <v>0</v>
      </c>
      <c r="AA116" s="120"/>
    </row>
    <row r="117" spans="8:27" ht="15" customHeight="1">
      <c r="H117" s="68">
        <f>H113+1</f>
        <v>23</v>
      </c>
      <c r="I117" s="69" t="s">
        <v>26</v>
      </c>
      <c r="J117" s="10"/>
      <c r="K117" s="11"/>
      <c r="L117" s="12"/>
      <c r="M117" s="115"/>
      <c r="N117" s="149"/>
      <c r="O117" s="10"/>
      <c r="P117" s="11"/>
      <c r="Q117" s="12"/>
      <c r="R117" s="115"/>
      <c r="S117" s="149"/>
      <c r="T117" s="30"/>
      <c r="U117" s="150"/>
      <c r="V117" s="151"/>
      <c r="W117" s="116"/>
      <c r="X117" s="117"/>
      <c r="Y117" s="117"/>
      <c r="Z117" s="119"/>
      <c r="AA117" s="120"/>
    </row>
    <row r="118" spans="8:27" ht="15" customHeight="1">
      <c r="H118" s="79"/>
      <c r="I118" s="80"/>
      <c r="J118" s="13"/>
      <c r="K118" s="14"/>
      <c r="L118" s="15"/>
      <c r="M118" s="113"/>
      <c r="N118" s="152"/>
      <c r="O118" s="13"/>
      <c r="P118" s="14"/>
      <c r="Q118" s="15"/>
      <c r="R118" s="113"/>
      <c r="S118" s="152"/>
      <c r="T118" s="31"/>
      <c r="U118" s="153"/>
      <c r="V118" s="154"/>
      <c r="W118" s="128" t="s">
        <v>65</v>
      </c>
      <c r="X118" s="92">
        <f>SUM(N117:N120,S117:S120)</f>
        <v>0</v>
      </c>
      <c r="Y118" s="93" t="s">
        <v>63</v>
      </c>
      <c r="Z118" s="94">
        <f>$AF$2*(ROUNDUP(X118/$AD$2,0))</f>
        <v>0</v>
      </c>
      <c r="AA118" s="120"/>
    </row>
    <row r="119" spans="8:27" ht="15" customHeight="1">
      <c r="H119" s="79"/>
      <c r="I119" s="80"/>
      <c r="J119" s="13"/>
      <c r="K119" s="14"/>
      <c r="L119" s="15"/>
      <c r="M119" s="113"/>
      <c r="N119" s="152"/>
      <c r="O119" s="13"/>
      <c r="P119" s="14"/>
      <c r="Q119" s="15"/>
      <c r="R119" s="113"/>
      <c r="S119" s="152"/>
      <c r="T119" s="31"/>
      <c r="U119" s="153"/>
      <c r="V119" s="154"/>
      <c r="W119" s="95" t="s">
        <v>64</v>
      </c>
      <c r="X119" s="96">
        <f>SUM(V117:V120)</f>
        <v>0</v>
      </c>
      <c r="Y119" s="97" t="s">
        <v>63</v>
      </c>
      <c r="Z119" s="94">
        <f>$AF$3*X119</f>
        <v>0</v>
      </c>
      <c r="AA119" s="120"/>
    </row>
    <row r="120" spans="8:27" ht="15" customHeight="1">
      <c r="H120" s="121"/>
      <c r="I120" s="122"/>
      <c r="J120" s="16"/>
      <c r="K120" s="17"/>
      <c r="L120" s="18"/>
      <c r="M120" s="123"/>
      <c r="N120" s="145"/>
      <c r="O120" s="16"/>
      <c r="P120" s="17"/>
      <c r="Q120" s="18"/>
      <c r="R120" s="123"/>
      <c r="S120" s="145"/>
      <c r="T120" s="29"/>
      <c r="U120" s="146"/>
      <c r="V120" s="147"/>
      <c r="W120" s="100" t="str">
        <f>I117</f>
        <v>養老町</v>
      </c>
      <c r="X120" s="101" t="s">
        <v>71</v>
      </c>
      <c r="Y120" s="102"/>
      <c r="Z120" s="103">
        <f>SUM(Z118:Z119)</f>
        <v>0</v>
      </c>
      <c r="AA120" s="120"/>
    </row>
    <row r="121" spans="8:27" ht="15" customHeight="1">
      <c r="H121" s="68">
        <f>H117+1</f>
        <v>24</v>
      </c>
      <c r="I121" s="69" t="s">
        <v>27</v>
      </c>
      <c r="J121" s="10"/>
      <c r="K121" s="11"/>
      <c r="L121" s="12"/>
      <c r="M121" s="70"/>
      <c r="N121" s="71"/>
      <c r="O121" s="10"/>
      <c r="P121" s="11"/>
      <c r="Q121" s="12"/>
      <c r="R121" s="70"/>
      <c r="S121" s="71"/>
      <c r="T121" s="33"/>
      <c r="U121" s="105"/>
      <c r="V121" s="155"/>
      <c r="W121" s="116"/>
      <c r="X121" s="117"/>
      <c r="Y121" s="117"/>
      <c r="Z121" s="119"/>
      <c r="AA121" s="120"/>
    </row>
    <row r="122" spans="8:27" ht="15" customHeight="1">
      <c r="H122" s="79"/>
      <c r="I122" s="80"/>
      <c r="J122" s="13"/>
      <c r="K122" s="14"/>
      <c r="L122" s="15"/>
      <c r="M122" s="81"/>
      <c r="N122" s="82"/>
      <c r="O122" s="13"/>
      <c r="P122" s="14"/>
      <c r="Q122" s="15"/>
      <c r="R122" s="81"/>
      <c r="S122" s="82"/>
      <c r="T122" s="34"/>
      <c r="U122" s="132"/>
      <c r="V122" s="156"/>
      <c r="W122" s="128" t="s">
        <v>65</v>
      </c>
      <c r="X122" s="92">
        <f>SUM(N121:N124,S121:S124)</f>
        <v>0</v>
      </c>
      <c r="Y122" s="93" t="s">
        <v>63</v>
      </c>
      <c r="Z122" s="94">
        <f>$AF$2*(ROUNDUP(X122/$AD$2,0))</f>
        <v>0</v>
      </c>
      <c r="AA122" s="120"/>
    </row>
    <row r="123" spans="8:27" ht="15" customHeight="1">
      <c r="H123" s="79"/>
      <c r="I123" s="80"/>
      <c r="J123" s="13"/>
      <c r="K123" s="14"/>
      <c r="L123" s="15"/>
      <c r="M123" s="81"/>
      <c r="N123" s="82"/>
      <c r="O123" s="13"/>
      <c r="P123" s="14"/>
      <c r="Q123" s="15"/>
      <c r="R123" s="81"/>
      <c r="S123" s="82"/>
      <c r="T123" s="34"/>
      <c r="U123" s="132"/>
      <c r="V123" s="156"/>
      <c r="W123" s="95" t="s">
        <v>64</v>
      </c>
      <c r="X123" s="96">
        <f>SUM(V121:V124)</f>
        <v>0</v>
      </c>
      <c r="Y123" s="97" t="s">
        <v>63</v>
      </c>
      <c r="Z123" s="94">
        <f>$AF$3*X123</f>
        <v>0</v>
      </c>
      <c r="AA123" s="120"/>
    </row>
    <row r="124" spans="8:27" ht="15" customHeight="1">
      <c r="H124" s="121"/>
      <c r="I124" s="122"/>
      <c r="J124" s="16"/>
      <c r="K124" s="17"/>
      <c r="L124" s="18"/>
      <c r="M124" s="99"/>
      <c r="N124" s="124"/>
      <c r="O124" s="16"/>
      <c r="P124" s="17"/>
      <c r="Q124" s="18"/>
      <c r="R124" s="99"/>
      <c r="S124" s="124"/>
      <c r="T124" s="35"/>
      <c r="U124" s="148"/>
      <c r="V124" s="157"/>
      <c r="W124" s="100" t="str">
        <f>I121</f>
        <v>垂井町</v>
      </c>
      <c r="X124" s="101" t="s">
        <v>71</v>
      </c>
      <c r="Y124" s="102"/>
      <c r="Z124" s="103">
        <f>SUM(Z122:Z123)</f>
        <v>0</v>
      </c>
      <c r="AA124" s="120"/>
    </row>
    <row r="125" spans="8:27" ht="15" customHeight="1">
      <c r="H125" s="68">
        <f>H121+1</f>
        <v>25</v>
      </c>
      <c r="I125" s="69" t="s">
        <v>28</v>
      </c>
      <c r="J125" s="10"/>
      <c r="K125" s="11"/>
      <c r="L125" s="12"/>
      <c r="M125" s="115"/>
      <c r="N125" s="149"/>
      <c r="O125" s="10"/>
      <c r="P125" s="11"/>
      <c r="Q125" s="12"/>
      <c r="R125" s="70"/>
      <c r="S125" s="149"/>
      <c r="T125" s="30"/>
      <c r="U125" s="150"/>
      <c r="V125" s="151"/>
      <c r="W125" s="116"/>
      <c r="X125" s="117"/>
      <c r="Y125" s="117"/>
      <c r="Z125" s="119"/>
      <c r="AA125" s="120"/>
    </row>
    <row r="126" spans="8:27" ht="15" customHeight="1">
      <c r="H126" s="79"/>
      <c r="I126" s="80"/>
      <c r="J126" s="13"/>
      <c r="K126" s="14"/>
      <c r="L126" s="15"/>
      <c r="M126" s="113"/>
      <c r="N126" s="152"/>
      <c r="O126" s="13"/>
      <c r="P126" s="14"/>
      <c r="Q126" s="15"/>
      <c r="R126" s="81"/>
      <c r="S126" s="152"/>
      <c r="T126" s="31"/>
      <c r="U126" s="153"/>
      <c r="V126" s="154"/>
      <c r="W126" s="128" t="s">
        <v>65</v>
      </c>
      <c r="X126" s="92">
        <f>SUM(N125:N128,S125:S128)</f>
        <v>0</v>
      </c>
      <c r="Y126" s="93" t="s">
        <v>63</v>
      </c>
      <c r="Z126" s="94">
        <f>$AF$2*(ROUNDUP(X126/$AD$2,0))</f>
        <v>0</v>
      </c>
      <c r="AA126" s="120"/>
    </row>
    <row r="127" spans="8:27" ht="15" customHeight="1">
      <c r="H127" s="79"/>
      <c r="I127" s="80"/>
      <c r="J127" s="13"/>
      <c r="K127" s="14"/>
      <c r="L127" s="15"/>
      <c r="M127" s="113"/>
      <c r="N127" s="152"/>
      <c r="O127" s="13"/>
      <c r="P127" s="14"/>
      <c r="Q127" s="15"/>
      <c r="R127" s="81"/>
      <c r="S127" s="152"/>
      <c r="T127" s="31"/>
      <c r="U127" s="153"/>
      <c r="V127" s="154"/>
      <c r="W127" s="95" t="s">
        <v>64</v>
      </c>
      <c r="X127" s="96">
        <f>SUM(V125:V128)</f>
        <v>0</v>
      </c>
      <c r="Y127" s="97" t="s">
        <v>63</v>
      </c>
      <c r="Z127" s="94">
        <f>$AF$3*X127</f>
        <v>0</v>
      </c>
      <c r="AA127" s="120"/>
    </row>
    <row r="128" spans="8:27" ht="15" customHeight="1">
      <c r="H128" s="121"/>
      <c r="I128" s="122"/>
      <c r="J128" s="16"/>
      <c r="K128" s="17"/>
      <c r="L128" s="18"/>
      <c r="M128" s="123"/>
      <c r="N128" s="145"/>
      <c r="O128" s="16"/>
      <c r="P128" s="17"/>
      <c r="Q128" s="18"/>
      <c r="R128" s="99"/>
      <c r="S128" s="145"/>
      <c r="T128" s="29"/>
      <c r="U128" s="146"/>
      <c r="V128" s="147"/>
      <c r="W128" s="100" t="str">
        <f>I125</f>
        <v>関ヶ原町</v>
      </c>
      <c r="X128" s="101" t="s">
        <v>71</v>
      </c>
      <c r="Y128" s="102"/>
      <c r="Z128" s="103">
        <f>SUM(Z126:Z127)</f>
        <v>0</v>
      </c>
      <c r="AA128" s="120"/>
    </row>
    <row r="129" spans="8:27" ht="15" customHeight="1">
      <c r="H129" s="68">
        <f>H125+1</f>
        <v>26</v>
      </c>
      <c r="I129" s="69" t="s">
        <v>29</v>
      </c>
      <c r="J129" s="10"/>
      <c r="K129" s="11"/>
      <c r="L129" s="12"/>
      <c r="M129" s="70"/>
      <c r="N129" s="71"/>
      <c r="O129" s="10"/>
      <c r="P129" s="11"/>
      <c r="Q129" s="12"/>
      <c r="R129" s="70"/>
      <c r="S129" s="71"/>
      <c r="T129" s="33"/>
      <c r="U129" s="105"/>
      <c r="V129" s="155"/>
      <c r="W129" s="116"/>
      <c r="X129" s="117"/>
      <c r="Y129" s="117"/>
      <c r="Z129" s="119"/>
      <c r="AA129" s="120"/>
    </row>
    <row r="130" spans="8:27" ht="15" customHeight="1">
      <c r="H130" s="79"/>
      <c r="I130" s="80"/>
      <c r="J130" s="13"/>
      <c r="K130" s="14"/>
      <c r="L130" s="15"/>
      <c r="M130" s="81"/>
      <c r="N130" s="82"/>
      <c r="O130" s="13"/>
      <c r="P130" s="14"/>
      <c r="Q130" s="15"/>
      <c r="R130" s="81"/>
      <c r="S130" s="82"/>
      <c r="T130" s="34"/>
      <c r="U130" s="132"/>
      <c r="V130" s="156"/>
      <c r="W130" s="128" t="s">
        <v>65</v>
      </c>
      <c r="X130" s="92">
        <f>SUM(N129:N132,S129:S132)</f>
        <v>0</v>
      </c>
      <c r="Y130" s="93" t="s">
        <v>63</v>
      </c>
      <c r="Z130" s="94">
        <f>$AF$2*(ROUNDUP(X130/$AD$2,0))</f>
        <v>0</v>
      </c>
      <c r="AA130" s="120"/>
    </row>
    <row r="131" spans="8:27" ht="15" customHeight="1">
      <c r="H131" s="79"/>
      <c r="I131" s="80"/>
      <c r="J131" s="13"/>
      <c r="K131" s="14"/>
      <c r="L131" s="15"/>
      <c r="M131" s="81"/>
      <c r="N131" s="82"/>
      <c r="O131" s="13"/>
      <c r="P131" s="14"/>
      <c r="Q131" s="15"/>
      <c r="R131" s="81"/>
      <c r="S131" s="82"/>
      <c r="T131" s="34"/>
      <c r="U131" s="132"/>
      <c r="V131" s="156"/>
      <c r="W131" s="95" t="s">
        <v>64</v>
      </c>
      <c r="X131" s="96">
        <f>SUM(V129:V132)</f>
        <v>0</v>
      </c>
      <c r="Y131" s="97" t="s">
        <v>63</v>
      </c>
      <c r="Z131" s="94">
        <f>$AF$3*X131</f>
        <v>0</v>
      </c>
      <c r="AA131" s="120"/>
    </row>
    <row r="132" spans="8:27" ht="15" customHeight="1">
      <c r="H132" s="121"/>
      <c r="I132" s="122"/>
      <c r="J132" s="16"/>
      <c r="K132" s="17"/>
      <c r="L132" s="18"/>
      <c r="M132" s="99"/>
      <c r="N132" s="124"/>
      <c r="O132" s="16"/>
      <c r="P132" s="17"/>
      <c r="Q132" s="18"/>
      <c r="R132" s="99"/>
      <c r="S132" s="124"/>
      <c r="T132" s="35"/>
      <c r="U132" s="148"/>
      <c r="V132" s="157"/>
      <c r="W132" s="100" t="str">
        <f>I129</f>
        <v>神戸町</v>
      </c>
      <c r="X132" s="101" t="s">
        <v>71</v>
      </c>
      <c r="Y132" s="102"/>
      <c r="Z132" s="103">
        <f>SUM(Z130:Z131)</f>
        <v>0</v>
      </c>
      <c r="AA132" s="120"/>
    </row>
    <row r="133" spans="8:27" ht="15" customHeight="1">
      <c r="H133" s="68">
        <f>H129+1</f>
        <v>27</v>
      </c>
      <c r="I133" s="69" t="s">
        <v>30</v>
      </c>
      <c r="J133" s="10"/>
      <c r="K133" s="11"/>
      <c r="L133" s="12"/>
      <c r="M133" s="70"/>
      <c r="N133" s="71"/>
      <c r="O133" s="10"/>
      <c r="P133" s="11"/>
      <c r="Q133" s="12"/>
      <c r="R133" s="70"/>
      <c r="S133" s="71"/>
      <c r="T133" s="33"/>
      <c r="U133" s="105"/>
      <c r="V133" s="155"/>
      <c r="W133" s="116"/>
      <c r="X133" s="117"/>
      <c r="Y133" s="117"/>
      <c r="Z133" s="119"/>
      <c r="AA133" s="120"/>
    </row>
    <row r="134" spans="8:27" ht="15" customHeight="1">
      <c r="H134" s="79"/>
      <c r="I134" s="80"/>
      <c r="J134" s="13"/>
      <c r="K134" s="14"/>
      <c r="L134" s="15"/>
      <c r="M134" s="81"/>
      <c r="N134" s="82"/>
      <c r="O134" s="13"/>
      <c r="P134" s="14"/>
      <c r="Q134" s="15"/>
      <c r="R134" s="81"/>
      <c r="S134" s="82"/>
      <c r="T134" s="34"/>
      <c r="U134" s="132"/>
      <c r="V134" s="156"/>
      <c r="W134" s="128" t="s">
        <v>65</v>
      </c>
      <c r="X134" s="92">
        <f>SUM(N133:N136,S133:S136)</f>
        <v>0</v>
      </c>
      <c r="Y134" s="93" t="s">
        <v>63</v>
      </c>
      <c r="Z134" s="94">
        <f>$AF$2*(ROUNDUP(X134/$AD$2,0))</f>
        <v>0</v>
      </c>
      <c r="AA134" s="120"/>
    </row>
    <row r="135" spans="8:27" ht="15" customHeight="1">
      <c r="H135" s="79"/>
      <c r="I135" s="80"/>
      <c r="J135" s="13"/>
      <c r="K135" s="14"/>
      <c r="L135" s="15"/>
      <c r="M135" s="81"/>
      <c r="N135" s="82"/>
      <c r="O135" s="13"/>
      <c r="P135" s="14"/>
      <c r="Q135" s="15"/>
      <c r="R135" s="81"/>
      <c r="S135" s="82"/>
      <c r="T135" s="34"/>
      <c r="U135" s="132"/>
      <c r="V135" s="156"/>
      <c r="W135" s="95" t="s">
        <v>64</v>
      </c>
      <c r="X135" s="96">
        <f>SUM(V133:V136)</f>
        <v>0</v>
      </c>
      <c r="Y135" s="97" t="s">
        <v>63</v>
      </c>
      <c r="Z135" s="94">
        <f>$AF$3*X135</f>
        <v>0</v>
      </c>
      <c r="AA135" s="120"/>
    </row>
    <row r="136" spans="8:27" ht="15" customHeight="1">
      <c r="H136" s="121"/>
      <c r="I136" s="122"/>
      <c r="J136" s="16"/>
      <c r="K136" s="17"/>
      <c r="L136" s="18"/>
      <c r="M136" s="99"/>
      <c r="N136" s="124"/>
      <c r="O136" s="16"/>
      <c r="P136" s="17"/>
      <c r="Q136" s="18"/>
      <c r="R136" s="99"/>
      <c r="S136" s="124"/>
      <c r="T136" s="35"/>
      <c r="U136" s="148"/>
      <c r="V136" s="157"/>
      <c r="W136" s="100" t="str">
        <f>I133</f>
        <v>輪之内町</v>
      </c>
      <c r="X136" s="101" t="s">
        <v>71</v>
      </c>
      <c r="Y136" s="102"/>
      <c r="Z136" s="103">
        <f>SUM(Z134:Z135)</f>
        <v>0</v>
      </c>
      <c r="AA136" s="120"/>
    </row>
    <row r="137" spans="8:27" ht="15" customHeight="1">
      <c r="H137" s="68">
        <f>H133+1</f>
        <v>28</v>
      </c>
      <c r="I137" s="69" t="s">
        <v>31</v>
      </c>
      <c r="J137" s="10"/>
      <c r="K137" s="11"/>
      <c r="L137" s="12"/>
      <c r="M137" s="70"/>
      <c r="N137" s="71"/>
      <c r="O137" s="10"/>
      <c r="P137" s="11"/>
      <c r="Q137" s="12"/>
      <c r="R137" s="70"/>
      <c r="S137" s="71"/>
      <c r="T137" s="33"/>
      <c r="U137" s="105"/>
      <c r="V137" s="155"/>
      <c r="W137" s="116"/>
      <c r="X137" s="117"/>
      <c r="Y137" s="117"/>
      <c r="Z137" s="119"/>
      <c r="AA137" s="120"/>
    </row>
    <row r="138" spans="8:27" ht="15" customHeight="1">
      <c r="H138" s="79"/>
      <c r="I138" s="80"/>
      <c r="J138" s="13"/>
      <c r="K138" s="14"/>
      <c r="L138" s="15"/>
      <c r="M138" s="81"/>
      <c r="N138" s="82"/>
      <c r="O138" s="13"/>
      <c r="P138" s="14"/>
      <c r="Q138" s="15"/>
      <c r="R138" s="81"/>
      <c r="S138" s="82"/>
      <c r="T138" s="34"/>
      <c r="U138" s="132"/>
      <c r="V138" s="156"/>
      <c r="W138" s="128" t="s">
        <v>65</v>
      </c>
      <c r="X138" s="92">
        <f>SUM(N137:N140,S137:S140)</f>
        <v>0</v>
      </c>
      <c r="Y138" s="93" t="s">
        <v>63</v>
      </c>
      <c r="Z138" s="94">
        <f>$AF$2*(ROUNDUP(X138/$AD$2,0))</f>
        <v>0</v>
      </c>
      <c r="AA138" s="120"/>
    </row>
    <row r="139" spans="8:27" ht="15" customHeight="1">
      <c r="H139" s="79"/>
      <c r="I139" s="80"/>
      <c r="J139" s="13"/>
      <c r="K139" s="14"/>
      <c r="L139" s="15"/>
      <c r="M139" s="81"/>
      <c r="N139" s="82"/>
      <c r="O139" s="13"/>
      <c r="P139" s="14"/>
      <c r="Q139" s="15"/>
      <c r="R139" s="81"/>
      <c r="S139" s="82"/>
      <c r="T139" s="34"/>
      <c r="U139" s="132"/>
      <c r="V139" s="156"/>
      <c r="W139" s="95" t="s">
        <v>64</v>
      </c>
      <c r="X139" s="96">
        <f>SUM(V137:V140)</f>
        <v>0</v>
      </c>
      <c r="Y139" s="97" t="s">
        <v>63</v>
      </c>
      <c r="Z139" s="94">
        <f>$AF$3*X139</f>
        <v>0</v>
      </c>
      <c r="AA139" s="120"/>
    </row>
    <row r="140" spans="8:27" ht="15" customHeight="1">
      <c r="H140" s="121"/>
      <c r="I140" s="122"/>
      <c r="J140" s="16"/>
      <c r="K140" s="17"/>
      <c r="L140" s="18"/>
      <c r="M140" s="99"/>
      <c r="N140" s="124"/>
      <c r="O140" s="16"/>
      <c r="P140" s="17"/>
      <c r="Q140" s="18"/>
      <c r="R140" s="99"/>
      <c r="S140" s="124"/>
      <c r="T140" s="35"/>
      <c r="U140" s="148"/>
      <c r="V140" s="157"/>
      <c r="W140" s="100" t="str">
        <f>I137</f>
        <v>安八町</v>
      </c>
      <c r="X140" s="101" t="s">
        <v>71</v>
      </c>
      <c r="Y140" s="102"/>
      <c r="Z140" s="103">
        <f>SUM(Z138:Z139)</f>
        <v>0</v>
      </c>
      <c r="AA140" s="120"/>
    </row>
    <row r="141" spans="8:27" ht="15" customHeight="1">
      <c r="H141" s="68">
        <f>H137+1</f>
        <v>29</v>
      </c>
      <c r="I141" s="69" t="s">
        <v>32</v>
      </c>
      <c r="J141" s="10"/>
      <c r="K141" s="11"/>
      <c r="L141" s="12"/>
      <c r="M141" s="70"/>
      <c r="N141" s="71"/>
      <c r="O141" s="10"/>
      <c r="P141" s="11"/>
      <c r="Q141" s="12"/>
      <c r="R141" s="70"/>
      <c r="S141" s="71"/>
      <c r="T141" s="33"/>
      <c r="U141" s="105"/>
      <c r="V141" s="155"/>
      <c r="W141" s="116"/>
      <c r="X141" s="117"/>
      <c r="Y141" s="117"/>
      <c r="Z141" s="119"/>
      <c r="AA141" s="120"/>
    </row>
    <row r="142" spans="8:27" ht="15" customHeight="1">
      <c r="H142" s="79"/>
      <c r="I142" s="80"/>
      <c r="J142" s="13"/>
      <c r="K142" s="14"/>
      <c r="L142" s="15"/>
      <c r="M142" s="81"/>
      <c r="N142" s="82"/>
      <c r="O142" s="13"/>
      <c r="P142" s="14"/>
      <c r="Q142" s="15"/>
      <c r="R142" s="81"/>
      <c r="S142" s="82"/>
      <c r="T142" s="34"/>
      <c r="U142" s="132"/>
      <c r="V142" s="156"/>
      <c r="W142" s="128" t="s">
        <v>65</v>
      </c>
      <c r="X142" s="92">
        <f>SUM(N141:N144,S141:S144)</f>
        <v>0</v>
      </c>
      <c r="Y142" s="93" t="s">
        <v>63</v>
      </c>
      <c r="Z142" s="94">
        <f>$AF$2*(ROUNDUP(X142/$AD$2,0))</f>
        <v>0</v>
      </c>
      <c r="AA142" s="120"/>
    </row>
    <row r="143" spans="8:27" ht="15" customHeight="1">
      <c r="H143" s="79"/>
      <c r="I143" s="80"/>
      <c r="J143" s="13"/>
      <c r="K143" s="14"/>
      <c r="L143" s="15"/>
      <c r="M143" s="81"/>
      <c r="N143" s="82"/>
      <c r="O143" s="13"/>
      <c r="P143" s="14"/>
      <c r="Q143" s="15"/>
      <c r="R143" s="81"/>
      <c r="S143" s="82"/>
      <c r="T143" s="34"/>
      <c r="U143" s="132"/>
      <c r="V143" s="156"/>
      <c r="W143" s="95" t="s">
        <v>64</v>
      </c>
      <c r="X143" s="96">
        <f>SUM(V141:V144)</f>
        <v>0</v>
      </c>
      <c r="Y143" s="97" t="s">
        <v>63</v>
      </c>
      <c r="Z143" s="94">
        <f>$AF$3*X143</f>
        <v>0</v>
      </c>
      <c r="AA143" s="120"/>
    </row>
    <row r="144" spans="8:27" ht="15" customHeight="1">
      <c r="H144" s="121"/>
      <c r="I144" s="122"/>
      <c r="J144" s="16"/>
      <c r="K144" s="17"/>
      <c r="L144" s="18"/>
      <c r="M144" s="99"/>
      <c r="N144" s="124"/>
      <c r="O144" s="16"/>
      <c r="P144" s="17"/>
      <c r="Q144" s="18"/>
      <c r="R144" s="99"/>
      <c r="S144" s="124"/>
      <c r="T144" s="35"/>
      <c r="U144" s="148"/>
      <c r="V144" s="157"/>
      <c r="W144" s="100" t="str">
        <f>I141</f>
        <v>揖斐川町</v>
      </c>
      <c r="X144" s="101" t="s">
        <v>71</v>
      </c>
      <c r="Y144" s="102"/>
      <c r="Z144" s="103">
        <f>SUM(Z142:Z143)</f>
        <v>0</v>
      </c>
      <c r="AA144" s="120"/>
    </row>
    <row r="145" spans="8:27" ht="15" customHeight="1">
      <c r="H145" s="68">
        <f>H141+1</f>
        <v>30</v>
      </c>
      <c r="I145" s="69" t="s">
        <v>33</v>
      </c>
      <c r="J145" s="10"/>
      <c r="K145" s="11"/>
      <c r="L145" s="12"/>
      <c r="M145" s="70"/>
      <c r="N145" s="71"/>
      <c r="O145" s="10"/>
      <c r="P145" s="11"/>
      <c r="Q145" s="12"/>
      <c r="R145" s="70"/>
      <c r="S145" s="71"/>
      <c r="T145" s="33"/>
      <c r="U145" s="105"/>
      <c r="V145" s="155"/>
      <c r="W145" s="116"/>
      <c r="X145" s="117"/>
      <c r="Y145" s="117"/>
      <c r="Z145" s="119"/>
      <c r="AA145" s="120"/>
    </row>
    <row r="146" spans="8:27" ht="15" customHeight="1">
      <c r="H146" s="79"/>
      <c r="I146" s="80"/>
      <c r="J146" s="13"/>
      <c r="K146" s="14"/>
      <c r="L146" s="15"/>
      <c r="M146" s="81"/>
      <c r="N146" s="82"/>
      <c r="O146" s="13"/>
      <c r="P146" s="14"/>
      <c r="Q146" s="15"/>
      <c r="R146" s="81"/>
      <c r="S146" s="82"/>
      <c r="T146" s="34"/>
      <c r="U146" s="132"/>
      <c r="V146" s="156"/>
      <c r="W146" s="128" t="s">
        <v>65</v>
      </c>
      <c r="X146" s="92">
        <f>SUM(N145:N148,S145:S148)</f>
        <v>0</v>
      </c>
      <c r="Y146" s="93" t="s">
        <v>63</v>
      </c>
      <c r="Z146" s="94">
        <f>$AF$2*(ROUNDUP(X146/$AD$2,0))</f>
        <v>0</v>
      </c>
      <c r="AA146" s="120"/>
    </row>
    <row r="147" spans="8:27" ht="15" customHeight="1">
      <c r="H147" s="79"/>
      <c r="I147" s="80"/>
      <c r="J147" s="13"/>
      <c r="K147" s="14"/>
      <c r="L147" s="15"/>
      <c r="M147" s="81"/>
      <c r="N147" s="82"/>
      <c r="O147" s="13"/>
      <c r="P147" s="14"/>
      <c r="Q147" s="15"/>
      <c r="R147" s="81"/>
      <c r="S147" s="82"/>
      <c r="T147" s="34"/>
      <c r="U147" s="132"/>
      <c r="V147" s="156"/>
      <c r="W147" s="95" t="s">
        <v>64</v>
      </c>
      <c r="X147" s="96">
        <f>SUM(V145:V148)</f>
        <v>0</v>
      </c>
      <c r="Y147" s="97" t="s">
        <v>63</v>
      </c>
      <c r="Z147" s="94">
        <f>$AF$3*X147</f>
        <v>0</v>
      </c>
      <c r="AA147" s="120"/>
    </row>
    <row r="148" spans="8:27" ht="15" customHeight="1">
      <c r="H148" s="121"/>
      <c r="I148" s="122"/>
      <c r="J148" s="16"/>
      <c r="K148" s="17"/>
      <c r="L148" s="18"/>
      <c r="M148" s="99"/>
      <c r="N148" s="124"/>
      <c r="O148" s="16"/>
      <c r="P148" s="17"/>
      <c r="Q148" s="18"/>
      <c r="R148" s="99"/>
      <c r="S148" s="124"/>
      <c r="T148" s="35"/>
      <c r="U148" s="148"/>
      <c r="V148" s="157"/>
      <c r="W148" s="100" t="str">
        <f>I145</f>
        <v>大野町</v>
      </c>
      <c r="X148" s="101" t="s">
        <v>71</v>
      </c>
      <c r="Y148" s="102"/>
      <c r="Z148" s="103">
        <f>SUM(Z146:Z147)</f>
        <v>0</v>
      </c>
      <c r="AA148" s="120"/>
    </row>
    <row r="149" spans="8:27" ht="15" customHeight="1">
      <c r="H149" s="68">
        <f>H145+1</f>
        <v>31</v>
      </c>
      <c r="I149" s="69" t="s">
        <v>34</v>
      </c>
      <c r="J149" s="10"/>
      <c r="K149" s="11"/>
      <c r="L149" s="12"/>
      <c r="M149" s="115"/>
      <c r="N149" s="149"/>
      <c r="O149" s="10"/>
      <c r="P149" s="11"/>
      <c r="Q149" s="12"/>
      <c r="R149" s="115"/>
      <c r="S149" s="149"/>
      <c r="T149" s="30"/>
      <c r="U149" s="150"/>
      <c r="V149" s="151"/>
      <c r="W149" s="116"/>
      <c r="X149" s="117"/>
      <c r="Y149" s="117"/>
      <c r="Z149" s="119"/>
      <c r="AA149" s="120"/>
    </row>
    <row r="150" spans="8:27" ht="15" customHeight="1">
      <c r="H150" s="79"/>
      <c r="I150" s="80"/>
      <c r="J150" s="13"/>
      <c r="K150" s="14"/>
      <c r="L150" s="15"/>
      <c r="M150" s="113"/>
      <c r="N150" s="152"/>
      <c r="O150" s="13"/>
      <c r="P150" s="14"/>
      <c r="Q150" s="15"/>
      <c r="R150" s="113"/>
      <c r="S150" s="152"/>
      <c r="T150" s="31"/>
      <c r="U150" s="153"/>
      <c r="V150" s="154"/>
      <c r="W150" s="128" t="s">
        <v>65</v>
      </c>
      <c r="X150" s="92">
        <f>SUM(N149:N152,S149:S152)</f>
        <v>0</v>
      </c>
      <c r="Y150" s="93" t="s">
        <v>63</v>
      </c>
      <c r="Z150" s="94">
        <f>$AF$2*(ROUNDUP(X150/$AD$2,0))</f>
        <v>0</v>
      </c>
      <c r="AA150" s="120"/>
    </row>
    <row r="151" spans="8:27" ht="15" customHeight="1">
      <c r="H151" s="79"/>
      <c r="I151" s="80"/>
      <c r="J151" s="13"/>
      <c r="K151" s="14"/>
      <c r="L151" s="15"/>
      <c r="M151" s="113"/>
      <c r="N151" s="152"/>
      <c r="O151" s="13"/>
      <c r="P151" s="14"/>
      <c r="Q151" s="15"/>
      <c r="R151" s="113"/>
      <c r="S151" s="152"/>
      <c r="T151" s="31"/>
      <c r="U151" s="153"/>
      <c r="V151" s="154"/>
      <c r="W151" s="95" t="s">
        <v>64</v>
      </c>
      <c r="X151" s="96">
        <f>SUM(V149:V152)</f>
        <v>0</v>
      </c>
      <c r="Y151" s="97" t="s">
        <v>63</v>
      </c>
      <c r="Z151" s="94">
        <f>$AF$3*X151</f>
        <v>0</v>
      </c>
      <c r="AA151" s="120"/>
    </row>
    <row r="152" spans="8:27" ht="15" customHeight="1">
      <c r="H152" s="121"/>
      <c r="I152" s="122"/>
      <c r="J152" s="16"/>
      <c r="K152" s="17"/>
      <c r="L152" s="18"/>
      <c r="M152" s="123"/>
      <c r="N152" s="145"/>
      <c r="O152" s="16"/>
      <c r="P152" s="17"/>
      <c r="Q152" s="18"/>
      <c r="R152" s="123"/>
      <c r="S152" s="145"/>
      <c r="T152" s="29"/>
      <c r="U152" s="146"/>
      <c r="V152" s="147"/>
      <c r="W152" s="100" t="str">
        <f>I149</f>
        <v>池田町</v>
      </c>
      <c r="X152" s="101" t="s">
        <v>71</v>
      </c>
      <c r="Y152" s="102"/>
      <c r="Z152" s="103">
        <f>SUM(Z150:Z151)</f>
        <v>0</v>
      </c>
      <c r="AA152" s="120"/>
    </row>
    <row r="153" spans="8:27" ht="15" customHeight="1">
      <c r="H153" s="68">
        <f>H149+1</f>
        <v>32</v>
      </c>
      <c r="I153" s="69" t="s">
        <v>35</v>
      </c>
      <c r="J153" s="10"/>
      <c r="K153" s="11"/>
      <c r="L153" s="12"/>
      <c r="M153" s="70"/>
      <c r="N153" s="71"/>
      <c r="O153" s="10"/>
      <c r="P153" s="11"/>
      <c r="Q153" s="12"/>
      <c r="R153" s="115"/>
      <c r="S153" s="71"/>
      <c r="T153" s="33"/>
      <c r="U153" s="105"/>
      <c r="V153" s="155"/>
      <c r="W153" s="116"/>
      <c r="X153" s="117"/>
      <c r="Y153" s="117"/>
      <c r="Z153" s="119"/>
      <c r="AA153" s="120"/>
    </row>
    <row r="154" spans="8:27" ht="15" customHeight="1">
      <c r="H154" s="79"/>
      <c r="I154" s="80"/>
      <c r="J154" s="13"/>
      <c r="K154" s="14"/>
      <c r="L154" s="15"/>
      <c r="M154" s="81"/>
      <c r="N154" s="82"/>
      <c r="O154" s="13"/>
      <c r="P154" s="14"/>
      <c r="Q154" s="15"/>
      <c r="R154" s="113"/>
      <c r="S154" s="82"/>
      <c r="T154" s="34"/>
      <c r="U154" s="132"/>
      <c r="V154" s="156"/>
      <c r="W154" s="128" t="s">
        <v>65</v>
      </c>
      <c r="X154" s="92">
        <f>SUM(N153:N156,S153:S156)</f>
        <v>0</v>
      </c>
      <c r="Y154" s="93" t="s">
        <v>63</v>
      </c>
      <c r="Z154" s="94">
        <f>$AF$2*(ROUNDUP(X154/$AD$2,0))</f>
        <v>0</v>
      </c>
      <c r="AA154" s="120"/>
    </row>
    <row r="155" spans="8:27" ht="15" customHeight="1">
      <c r="H155" s="79"/>
      <c r="I155" s="80"/>
      <c r="J155" s="13"/>
      <c r="K155" s="14"/>
      <c r="L155" s="15"/>
      <c r="M155" s="81"/>
      <c r="N155" s="82"/>
      <c r="O155" s="13"/>
      <c r="P155" s="14"/>
      <c r="Q155" s="15"/>
      <c r="R155" s="113"/>
      <c r="S155" s="82"/>
      <c r="T155" s="34"/>
      <c r="U155" s="132"/>
      <c r="V155" s="156"/>
      <c r="W155" s="95" t="s">
        <v>64</v>
      </c>
      <c r="X155" s="96">
        <f>SUM(V153:V156)</f>
        <v>0</v>
      </c>
      <c r="Y155" s="97" t="s">
        <v>63</v>
      </c>
      <c r="Z155" s="94">
        <f>$AF$3*X155</f>
        <v>0</v>
      </c>
      <c r="AA155" s="120"/>
    </row>
    <row r="156" spans="8:27" ht="15" customHeight="1">
      <c r="H156" s="121"/>
      <c r="I156" s="122"/>
      <c r="J156" s="16"/>
      <c r="K156" s="17"/>
      <c r="L156" s="18"/>
      <c r="M156" s="99"/>
      <c r="N156" s="124"/>
      <c r="O156" s="16"/>
      <c r="P156" s="17"/>
      <c r="Q156" s="18"/>
      <c r="R156" s="123"/>
      <c r="S156" s="124"/>
      <c r="T156" s="35"/>
      <c r="U156" s="148"/>
      <c r="V156" s="157"/>
      <c r="W156" s="100" t="str">
        <f>I153</f>
        <v>北方町</v>
      </c>
      <c r="X156" s="101" t="s">
        <v>71</v>
      </c>
      <c r="Y156" s="102"/>
      <c r="Z156" s="103">
        <f>SUM(Z154:Z155)</f>
        <v>0</v>
      </c>
      <c r="AA156" s="120"/>
    </row>
    <row r="157" spans="8:27" ht="15" customHeight="1">
      <c r="H157" s="68">
        <f>H153+1</f>
        <v>33</v>
      </c>
      <c r="I157" s="69" t="s">
        <v>36</v>
      </c>
      <c r="J157" s="10"/>
      <c r="K157" s="11"/>
      <c r="L157" s="12"/>
      <c r="M157" s="115"/>
      <c r="N157" s="149"/>
      <c r="O157" s="10"/>
      <c r="P157" s="11"/>
      <c r="Q157" s="12"/>
      <c r="R157" s="70"/>
      <c r="S157" s="149"/>
      <c r="T157" s="30"/>
      <c r="U157" s="150"/>
      <c r="V157" s="151"/>
      <c r="W157" s="116"/>
      <c r="X157" s="117"/>
      <c r="Y157" s="117"/>
      <c r="Z157" s="119"/>
      <c r="AA157" s="120"/>
    </row>
    <row r="158" spans="8:27" ht="15" customHeight="1">
      <c r="H158" s="79"/>
      <c r="I158" s="80"/>
      <c r="J158" s="13"/>
      <c r="K158" s="14"/>
      <c r="L158" s="15"/>
      <c r="M158" s="113"/>
      <c r="N158" s="152"/>
      <c r="O158" s="13"/>
      <c r="P158" s="14"/>
      <c r="Q158" s="15"/>
      <c r="R158" s="81"/>
      <c r="S158" s="152"/>
      <c r="T158" s="31"/>
      <c r="U158" s="153"/>
      <c r="V158" s="154"/>
      <c r="W158" s="128" t="s">
        <v>65</v>
      </c>
      <c r="X158" s="92">
        <f>SUM(N157:N160,S157:S160)</f>
        <v>0</v>
      </c>
      <c r="Y158" s="93" t="s">
        <v>63</v>
      </c>
      <c r="Z158" s="94">
        <f>$AF$2*(ROUNDUP(X158/$AD$2,0))</f>
        <v>0</v>
      </c>
      <c r="AA158" s="120"/>
    </row>
    <row r="159" spans="8:27" ht="15" customHeight="1">
      <c r="H159" s="79"/>
      <c r="I159" s="80"/>
      <c r="J159" s="13"/>
      <c r="K159" s="14"/>
      <c r="L159" s="15"/>
      <c r="M159" s="113"/>
      <c r="N159" s="152"/>
      <c r="O159" s="13"/>
      <c r="P159" s="14"/>
      <c r="Q159" s="15"/>
      <c r="R159" s="81"/>
      <c r="S159" s="152"/>
      <c r="T159" s="31"/>
      <c r="U159" s="153"/>
      <c r="V159" s="154"/>
      <c r="W159" s="95" t="s">
        <v>64</v>
      </c>
      <c r="X159" s="96">
        <f>SUM(V157:V160)</f>
        <v>0</v>
      </c>
      <c r="Y159" s="97" t="s">
        <v>63</v>
      </c>
      <c r="Z159" s="94">
        <f>$AF$3*X159</f>
        <v>0</v>
      </c>
      <c r="AA159" s="120"/>
    </row>
    <row r="160" spans="8:27" ht="15" customHeight="1">
      <c r="H160" s="121"/>
      <c r="I160" s="122"/>
      <c r="J160" s="16"/>
      <c r="K160" s="17"/>
      <c r="L160" s="18"/>
      <c r="M160" s="123"/>
      <c r="N160" s="145"/>
      <c r="O160" s="16"/>
      <c r="P160" s="17"/>
      <c r="Q160" s="18"/>
      <c r="R160" s="99"/>
      <c r="S160" s="145"/>
      <c r="T160" s="29"/>
      <c r="U160" s="146"/>
      <c r="V160" s="147"/>
      <c r="W160" s="100" t="str">
        <f>I157</f>
        <v>坂祝町</v>
      </c>
      <c r="X160" s="101" t="s">
        <v>71</v>
      </c>
      <c r="Y160" s="102"/>
      <c r="Z160" s="103">
        <f>SUM(Z158:Z159)</f>
        <v>0</v>
      </c>
      <c r="AA160" s="120"/>
    </row>
    <row r="161" spans="3:27" ht="15" customHeight="1">
      <c r="H161" s="68">
        <f>H157+1</f>
        <v>34</v>
      </c>
      <c r="I161" s="69" t="s">
        <v>37</v>
      </c>
      <c r="J161" s="10"/>
      <c r="K161" s="11"/>
      <c r="L161" s="12"/>
      <c r="M161" s="70"/>
      <c r="N161" s="71"/>
      <c r="O161" s="10"/>
      <c r="P161" s="11"/>
      <c r="Q161" s="12"/>
      <c r="R161" s="115"/>
      <c r="S161" s="71"/>
      <c r="T161" s="33"/>
      <c r="U161" s="105"/>
      <c r="V161" s="155"/>
      <c r="W161" s="116"/>
      <c r="X161" s="117"/>
      <c r="Y161" s="117"/>
      <c r="Z161" s="119"/>
      <c r="AA161" s="120"/>
    </row>
    <row r="162" spans="3:27" ht="15" customHeight="1">
      <c r="H162" s="79"/>
      <c r="I162" s="80"/>
      <c r="J162" s="13"/>
      <c r="K162" s="14"/>
      <c r="L162" s="15"/>
      <c r="M162" s="81"/>
      <c r="N162" s="82"/>
      <c r="O162" s="13"/>
      <c r="P162" s="14"/>
      <c r="Q162" s="15"/>
      <c r="R162" s="113"/>
      <c r="S162" s="82"/>
      <c r="T162" s="34"/>
      <c r="U162" s="132"/>
      <c r="V162" s="156"/>
      <c r="W162" s="128" t="s">
        <v>65</v>
      </c>
      <c r="X162" s="92">
        <f>SUM(N161:N164,S161:S164)</f>
        <v>0</v>
      </c>
      <c r="Y162" s="93" t="s">
        <v>63</v>
      </c>
      <c r="Z162" s="94">
        <f>$AF$2*(ROUNDUP(X162/$AD$2,0))</f>
        <v>0</v>
      </c>
      <c r="AA162" s="120"/>
    </row>
    <row r="163" spans="3:27" ht="15" customHeight="1">
      <c r="H163" s="79"/>
      <c r="I163" s="80"/>
      <c r="J163" s="13"/>
      <c r="K163" s="14"/>
      <c r="L163" s="15"/>
      <c r="M163" s="81"/>
      <c r="N163" s="82"/>
      <c r="O163" s="13"/>
      <c r="P163" s="14"/>
      <c r="Q163" s="15"/>
      <c r="R163" s="113"/>
      <c r="S163" s="82"/>
      <c r="T163" s="34"/>
      <c r="U163" s="132"/>
      <c r="V163" s="156"/>
      <c r="W163" s="95" t="s">
        <v>64</v>
      </c>
      <c r="X163" s="96">
        <f>SUM(V161:V164)</f>
        <v>0</v>
      </c>
      <c r="Y163" s="97" t="s">
        <v>63</v>
      </c>
      <c r="Z163" s="94">
        <f>$AF$3*X163</f>
        <v>0</v>
      </c>
      <c r="AA163" s="120"/>
    </row>
    <row r="164" spans="3:27" ht="15" customHeight="1">
      <c r="H164" s="121"/>
      <c r="I164" s="122"/>
      <c r="J164" s="16"/>
      <c r="K164" s="17"/>
      <c r="L164" s="18"/>
      <c r="M164" s="99"/>
      <c r="N164" s="124"/>
      <c r="O164" s="16"/>
      <c r="P164" s="17"/>
      <c r="Q164" s="18"/>
      <c r="R164" s="123"/>
      <c r="S164" s="124"/>
      <c r="T164" s="35"/>
      <c r="U164" s="148"/>
      <c r="V164" s="157"/>
      <c r="W164" s="100" t="str">
        <f>I161</f>
        <v>富加町</v>
      </c>
      <c r="X164" s="101" t="s">
        <v>71</v>
      </c>
      <c r="Y164" s="102"/>
      <c r="Z164" s="103">
        <f>SUM(Z162:Z163)</f>
        <v>0</v>
      </c>
      <c r="AA164" s="120"/>
    </row>
    <row r="165" spans="3:27" ht="15" customHeight="1">
      <c r="C165" s="192" t="s">
        <v>117</v>
      </c>
      <c r="D165" s="193">
        <v>1</v>
      </c>
      <c r="E165" s="193"/>
      <c r="F165" s="193"/>
      <c r="H165" s="68">
        <f>H161+1</f>
        <v>35</v>
      </c>
      <c r="I165" s="69" t="s">
        <v>38</v>
      </c>
      <c r="J165" s="10"/>
      <c r="K165" s="11"/>
      <c r="L165" s="12"/>
      <c r="M165" s="70"/>
      <c r="N165" s="71"/>
      <c r="O165" s="13"/>
      <c r="P165" s="14"/>
      <c r="Q165" s="15"/>
      <c r="R165" s="81"/>
      <c r="S165" s="82"/>
      <c r="T165" s="2"/>
      <c r="U165" s="72"/>
      <c r="V165" s="73"/>
      <c r="W165" s="116"/>
      <c r="X165" s="117"/>
      <c r="Y165" s="117"/>
      <c r="Z165" s="119"/>
      <c r="AA165" s="108"/>
    </row>
    <row r="166" spans="3:27" ht="15" customHeight="1">
      <c r="C166" s="192" t="s">
        <v>128</v>
      </c>
      <c r="D166" s="193"/>
      <c r="E166" s="193"/>
      <c r="F166" s="193"/>
      <c r="H166" s="79"/>
      <c r="I166" s="80"/>
      <c r="J166" s="13"/>
      <c r="K166" s="14"/>
      <c r="L166" s="15"/>
      <c r="M166" s="81"/>
      <c r="N166" s="82"/>
      <c r="O166" s="13"/>
      <c r="P166" s="14"/>
      <c r="Q166" s="15"/>
      <c r="R166" s="81"/>
      <c r="S166" s="82"/>
      <c r="T166" s="1"/>
      <c r="U166" s="83"/>
      <c r="V166" s="84"/>
      <c r="W166" s="128" t="s">
        <v>65</v>
      </c>
      <c r="X166" s="92">
        <f>SUM(N165:N168,S165:S168)</f>
        <v>0</v>
      </c>
      <c r="Y166" s="93" t="s">
        <v>63</v>
      </c>
      <c r="Z166" s="94">
        <f>$AF$2*(ROUNDUP(X166/$AD$2,0))</f>
        <v>0</v>
      </c>
      <c r="AA166" s="108"/>
    </row>
    <row r="167" spans="3:27" ht="15" customHeight="1">
      <c r="C167" s="192" t="s">
        <v>129</v>
      </c>
      <c r="D167" s="193"/>
      <c r="E167" s="193"/>
      <c r="F167" s="193"/>
      <c r="H167" s="79"/>
      <c r="I167" s="80"/>
      <c r="J167" s="13"/>
      <c r="K167" s="14"/>
      <c r="L167" s="15"/>
      <c r="M167" s="81"/>
      <c r="N167" s="82"/>
      <c r="O167" s="13"/>
      <c r="P167" s="14"/>
      <c r="Q167" s="15"/>
      <c r="R167" s="81"/>
      <c r="S167" s="82"/>
      <c r="T167" s="1"/>
      <c r="U167" s="83"/>
      <c r="V167" s="84"/>
      <c r="W167" s="95" t="s">
        <v>64</v>
      </c>
      <c r="X167" s="96">
        <f>SUM(V165:V168)</f>
        <v>0</v>
      </c>
      <c r="Y167" s="97" t="s">
        <v>63</v>
      </c>
      <c r="Z167" s="94">
        <f>$AF$3*X167</f>
        <v>0</v>
      </c>
      <c r="AA167" s="108"/>
    </row>
    <row r="168" spans="3:27" ht="15" customHeight="1">
      <c r="H168" s="121"/>
      <c r="I168" s="122"/>
      <c r="J168" s="16"/>
      <c r="K168" s="17"/>
      <c r="L168" s="18"/>
      <c r="M168" s="99"/>
      <c r="N168" s="124"/>
      <c r="O168" s="16"/>
      <c r="P168" s="17"/>
      <c r="Q168" s="18"/>
      <c r="R168" s="99"/>
      <c r="S168" s="124"/>
      <c r="T168" s="3"/>
      <c r="U168" s="125"/>
      <c r="V168" s="126"/>
      <c r="W168" s="100" t="str">
        <f>I165</f>
        <v>川辺町</v>
      </c>
      <c r="X168" s="101" t="s">
        <v>71</v>
      </c>
      <c r="Y168" s="102"/>
      <c r="Z168" s="103">
        <f>SUM(Z166:Z167)</f>
        <v>0</v>
      </c>
      <c r="AA168" s="108"/>
    </row>
    <row r="169" spans="3:27" ht="15" customHeight="1">
      <c r="H169" s="68">
        <f>H165+1</f>
        <v>36</v>
      </c>
      <c r="I169" s="69" t="s">
        <v>39</v>
      </c>
      <c r="J169" s="10"/>
      <c r="K169" s="11"/>
      <c r="L169" s="12"/>
      <c r="M169" s="70"/>
      <c r="N169" s="71"/>
      <c r="O169" s="19"/>
      <c r="P169" s="20"/>
      <c r="Q169" s="21"/>
      <c r="R169" s="70"/>
      <c r="S169" s="71"/>
      <c r="T169" s="33"/>
      <c r="U169" s="105"/>
      <c r="V169" s="155"/>
      <c r="W169" s="116"/>
      <c r="X169" s="117"/>
      <c r="Y169" s="117"/>
      <c r="Z169" s="119"/>
      <c r="AA169" s="120"/>
    </row>
    <row r="170" spans="3:27" ht="15" customHeight="1">
      <c r="H170" s="79"/>
      <c r="I170" s="80"/>
      <c r="J170" s="13"/>
      <c r="K170" s="14"/>
      <c r="L170" s="15"/>
      <c r="M170" s="81"/>
      <c r="N170" s="82"/>
      <c r="O170" s="22"/>
      <c r="P170" s="23"/>
      <c r="Q170" s="24"/>
      <c r="R170" s="81"/>
      <c r="S170" s="82"/>
      <c r="T170" s="34"/>
      <c r="U170" s="132"/>
      <c r="V170" s="156"/>
      <c r="W170" s="128" t="s">
        <v>65</v>
      </c>
      <c r="X170" s="92">
        <f>SUM(N169:N172,S169:S172)</f>
        <v>0</v>
      </c>
      <c r="Y170" s="93" t="s">
        <v>63</v>
      </c>
      <c r="Z170" s="94">
        <f>$AF$2*(ROUNDUP(X170/$AD$2,0))</f>
        <v>0</v>
      </c>
      <c r="AA170" s="120"/>
    </row>
    <row r="171" spans="3:27" ht="15" customHeight="1">
      <c r="H171" s="79"/>
      <c r="I171" s="80"/>
      <c r="J171" s="13"/>
      <c r="K171" s="14"/>
      <c r="L171" s="15"/>
      <c r="M171" s="81"/>
      <c r="N171" s="82"/>
      <c r="O171" s="22"/>
      <c r="P171" s="23"/>
      <c r="Q171" s="24"/>
      <c r="R171" s="81"/>
      <c r="S171" s="82"/>
      <c r="T171" s="34"/>
      <c r="U171" s="132"/>
      <c r="V171" s="156"/>
      <c r="W171" s="95" t="s">
        <v>64</v>
      </c>
      <c r="X171" s="96">
        <f>SUM(V169:V172)</f>
        <v>0</v>
      </c>
      <c r="Y171" s="97" t="s">
        <v>63</v>
      </c>
      <c r="Z171" s="94">
        <f>$AF$3*X171</f>
        <v>0</v>
      </c>
      <c r="AA171" s="120"/>
    </row>
    <row r="172" spans="3:27" ht="15" customHeight="1">
      <c r="H172" s="121"/>
      <c r="I172" s="122"/>
      <c r="J172" s="16"/>
      <c r="K172" s="17"/>
      <c r="L172" s="18"/>
      <c r="M172" s="99"/>
      <c r="N172" s="124"/>
      <c r="O172" s="25"/>
      <c r="P172" s="26"/>
      <c r="Q172" s="27"/>
      <c r="R172" s="99"/>
      <c r="S172" s="124"/>
      <c r="T172" s="35"/>
      <c r="U172" s="148"/>
      <c r="V172" s="157"/>
      <c r="W172" s="100" t="str">
        <f>I169</f>
        <v>七宗町</v>
      </c>
      <c r="X172" s="101" t="s">
        <v>71</v>
      </c>
      <c r="Y172" s="102"/>
      <c r="Z172" s="103">
        <f>SUM(Z170:Z171)</f>
        <v>0</v>
      </c>
      <c r="AA172" s="120"/>
    </row>
    <row r="173" spans="3:27" ht="15" customHeight="1">
      <c r="H173" s="68">
        <f>H169+1</f>
        <v>37</v>
      </c>
      <c r="I173" s="69" t="s">
        <v>40</v>
      </c>
      <c r="J173" s="10"/>
      <c r="K173" s="11"/>
      <c r="L173" s="12"/>
      <c r="M173" s="70"/>
      <c r="N173" s="71"/>
      <c r="O173" s="10"/>
      <c r="P173" s="11"/>
      <c r="Q173" s="12"/>
      <c r="R173" s="70"/>
      <c r="S173" s="71"/>
      <c r="T173" s="33"/>
      <c r="U173" s="105"/>
      <c r="V173" s="155"/>
      <c r="W173" s="116"/>
      <c r="X173" s="117"/>
      <c r="Y173" s="117"/>
      <c r="Z173" s="119"/>
      <c r="AA173" s="120"/>
    </row>
    <row r="174" spans="3:27" ht="15" customHeight="1">
      <c r="H174" s="79"/>
      <c r="I174" s="80"/>
      <c r="J174" s="13"/>
      <c r="K174" s="14"/>
      <c r="L174" s="15"/>
      <c r="M174" s="81"/>
      <c r="N174" s="82"/>
      <c r="O174" s="13"/>
      <c r="P174" s="14"/>
      <c r="Q174" s="15"/>
      <c r="R174" s="81"/>
      <c r="S174" s="82"/>
      <c r="T174" s="34"/>
      <c r="U174" s="132"/>
      <c r="V174" s="156"/>
      <c r="W174" s="128" t="s">
        <v>65</v>
      </c>
      <c r="X174" s="92">
        <f>SUM(N173:N176,S173:S176)</f>
        <v>0</v>
      </c>
      <c r="Y174" s="93" t="s">
        <v>63</v>
      </c>
      <c r="Z174" s="94">
        <f>$AF$2*(ROUNDUP(X174/$AD$2,0))</f>
        <v>0</v>
      </c>
      <c r="AA174" s="120"/>
    </row>
    <row r="175" spans="3:27" ht="15" customHeight="1">
      <c r="H175" s="79"/>
      <c r="I175" s="80"/>
      <c r="J175" s="13"/>
      <c r="K175" s="14"/>
      <c r="L175" s="15"/>
      <c r="M175" s="81"/>
      <c r="N175" s="82"/>
      <c r="O175" s="13"/>
      <c r="P175" s="14"/>
      <c r="Q175" s="15"/>
      <c r="R175" s="81"/>
      <c r="S175" s="82"/>
      <c r="T175" s="34"/>
      <c r="U175" s="132"/>
      <c r="V175" s="156"/>
      <c r="W175" s="95" t="s">
        <v>64</v>
      </c>
      <c r="X175" s="96">
        <f>SUM(V173:V176)</f>
        <v>0</v>
      </c>
      <c r="Y175" s="97" t="s">
        <v>63</v>
      </c>
      <c r="Z175" s="94">
        <f>$AF$3*X175</f>
        <v>0</v>
      </c>
      <c r="AA175" s="120"/>
    </row>
    <row r="176" spans="3:27" ht="15" customHeight="1">
      <c r="H176" s="121"/>
      <c r="I176" s="122"/>
      <c r="J176" s="16"/>
      <c r="K176" s="17"/>
      <c r="L176" s="18"/>
      <c r="M176" s="99"/>
      <c r="N176" s="124"/>
      <c r="O176" s="16"/>
      <c r="P176" s="17"/>
      <c r="Q176" s="18"/>
      <c r="R176" s="99"/>
      <c r="S176" s="124"/>
      <c r="T176" s="35"/>
      <c r="U176" s="148"/>
      <c r="V176" s="157"/>
      <c r="W176" s="100" t="str">
        <f>I173</f>
        <v>八百津町</v>
      </c>
      <c r="X176" s="101" t="s">
        <v>71</v>
      </c>
      <c r="Y176" s="102"/>
      <c r="Z176" s="103">
        <f>SUM(Z174:Z175)</f>
        <v>0</v>
      </c>
      <c r="AA176" s="120"/>
    </row>
    <row r="177" spans="8:27" ht="15" customHeight="1">
      <c r="H177" s="68">
        <f>H173+1</f>
        <v>38</v>
      </c>
      <c r="I177" s="69" t="s">
        <v>41</v>
      </c>
      <c r="J177" s="10"/>
      <c r="K177" s="11"/>
      <c r="L177" s="12"/>
      <c r="M177" s="70"/>
      <c r="N177" s="71"/>
      <c r="O177" s="10"/>
      <c r="P177" s="11"/>
      <c r="Q177" s="12"/>
      <c r="R177" s="70"/>
      <c r="S177" s="71"/>
      <c r="T177" s="33"/>
      <c r="U177" s="105"/>
      <c r="V177" s="155"/>
      <c r="W177" s="116"/>
      <c r="X177" s="117"/>
      <c r="Y177" s="117"/>
      <c r="Z177" s="119"/>
      <c r="AA177" s="120"/>
    </row>
    <row r="178" spans="8:27" ht="15" customHeight="1">
      <c r="H178" s="79"/>
      <c r="I178" s="80"/>
      <c r="J178" s="13"/>
      <c r="K178" s="14"/>
      <c r="L178" s="15"/>
      <c r="M178" s="81"/>
      <c r="N178" s="82"/>
      <c r="O178" s="13"/>
      <c r="P178" s="14"/>
      <c r="Q178" s="15"/>
      <c r="R178" s="81"/>
      <c r="S178" s="82"/>
      <c r="T178" s="34"/>
      <c r="U178" s="132"/>
      <c r="V178" s="156"/>
      <c r="W178" s="128" t="s">
        <v>65</v>
      </c>
      <c r="X178" s="92">
        <f>SUM(N177:N180,S177:S180)</f>
        <v>0</v>
      </c>
      <c r="Y178" s="93" t="s">
        <v>63</v>
      </c>
      <c r="Z178" s="94">
        <f>$AF$2*(ROUNDUP(X178/$AD$2,0))</f>
        <v>0</v>
      </c>
      <c r="AA178" s="120"/>
    </row>
    <row r="179" spans="8:27" ht="15" customHeight="1">
      <c r="H179" s="79"/>
      <c r="I179" s="80"/>
      <c r="J179" s="13"/>
      <c r="K179" s="14"/>
      <c r="L179" s="15"/>
      <c r="M179" s="81"/>
      <c r="N179" s="82"/>
      <c r="O179" s="13"/>
      <c r="P179" s="14"/>
      <c r="Q179" s="15"/>
      <c r="R179" s="81"/>
      <c r="S179" s="82"/>
      <c r="T179" s="34"/>
      <c r="U179" s="132"/>
      <c r="V179" s="156"/>
      <c r="W179" s="95" t="s">
        <v>64</v>
      </c>
      <c r="X179" s="96">
        <f>SUM(V177:V180)</f>
        <v>0</v>
      </c>
      <c r="Y179" s="97" t="s">
        <v>63</v>
      </c>
      <c r="Z179" s="94">
        <f>$AF$3*X179</f>
        <v>0</v>
      </c>
      <c r="AA179" s="120"/>
    </row>
    <row r="180" spans="8:27" ht="15" customHeight="1">
      <c r="H180" s="121"/>
      <c r="I180" s="122"/>
      <c r="J180" s="16"/>
      <c r="K180" s="17"/>
      <c r="L180" s="18"/>
      <c r="M180" s="99"/>
      <c r="N180" s="124"/>
      <c r="O180" s="16"/>
      <c r="P180" s="17"/>
      <c r="Q180" s="18"/>
      <c r="R180" s="99"/>
      <c r="S180" s="124"/>
      <c r="T180" s="35"/>
      <c r="U180" s="148"/>
      <c r="V180" s="157"/>
      <c r="W180" s="100" t="str">
        <f>I177</f>
        <v>白川町</v>
      </c>
      <c r="X180" s="101" t="s">
        <v>71</v>
      </c>
      <c r="Y180" s="102"/>
      <c r="Z180" s="103">
        <f>SUM(Z178:Z179)</f>
        <v>0</v>
      </c>
      <c r="AA180" s="120"/>
    </row>
    <row r="181" spans="8:27" ht="15" customHeight="1">
      <c r="H181" s="68">
        <f>H177+1</f>
        <v>39</v>
      </c>
      <c r="I181" s="69" t="s">
        <v>42</v>
      </c>
      <c r="J181" s="10"/>
      <c r="K181" s="11"/>
      <c r="L181" s="12"/>
      <c r="M181" s="70"/>
      <c r="N181" s="71"/>
      <c r="O181" s="10"/>
      <c r="P181" s="11"/>
      <c r="Q181" s="12"/>
      <c r="R181" s="70"/>
      <c r="S181" s="71"/>
      <c r="T181" s="33"/>
      <c r="U181" s="105"/>
      <c r="V181" s="155"/>
      <c r="W181" s="116"/>
      <c r="X181" s="117"/>
      <c r="Y181" s="117"/>
      <c r="Z181" s="119"/>
      <c r="AA181" s="120"/>
    </row>
    <row r="182" spans="8:27" ht="15" customHeight="1">
      <c r="H182" s="79"/>
      <c r="I182" s="80"/>
      <c r="J182" s="13"/>
      <c r="K182" s="14"/>
      <c r="L182" s="15"/>
      <c r="M182" s="81"/>
      <c r="N182" s="82"/>
      <c r="O182" s="13"/>
      <c r="P182" s="14"/>
      <c r="Q182" s="15"/>
      <c r="R182" s="81"/>
      <c r="S182" s="82"/>
      <c r="T182" s="34"/>
      <c r="U182" s="132"/>
      <c r="V182" s="156"/>
      <c r="W182" s="128" t="s">
        <v>65</v>
      </c>
      <c r="X182" s="92">
        <f>SUM(N181:N184,S181:S184)</f>
        <v>0</v>
      </c>
      <c r="Y182" s="93" t="s">
        <v>63</v>
      </c>
      <c r="Z182" s="94">
        <f>$AF$2*(ROUNDUP(X182/$AD$2,0))</f>
        <v>0</v>
      </c>
      <c r="AA182" s="120"/>
    </row>
    <row r="183" spans="8:27" ht="15" customHeight="1">
      <c r="H183" s="79"/>
      <c r="I183" s="80"/>
      <c r="J183" s="13"/>
      <c r="K183" s="14"/>
      <c r="L183" s="15"/>
      <c r="M183" s="81"/>
      <c r="N183" s="82"/>
      <c r="O183" s="13"/>
      <c r="P183" s="14"/>
      <c r="Q183" s="15"/>
      <c r="R183" s="81"/>
      <c r="S183" s="82"/>
      <c r="T183" s="34"/>
      <c r="U183" s="132"/>
      <c r="V183" s="156"/>
      <c r="W183" s="95" t="s">
        <v>64</v>
      </c>
      <c r="X183" s="96">
        <f>SUM(V181:V184)</f>
        <v>0</v>
      </c>
      <c r="Y183" s="97" t="s">
        <v>63</v>
      </c>
      <c r="Z183" s="94">
        <f>$AF$3*X183</f>
        <v>0</v>
      </c>
      <c r="AA183" s="120"/>
    </row>
    <row r="184" spans="8:27" ht="15" customHeight="1">
      <c r="H184" s="121"/>
      <c r="I184" s="122"/>
      <c r="J184" s="16"/>
      <c r="K184" s="17"/>
      <c r="L184" s="18"/>
      <c r="M184" s="99"/>
      <c r="N184" s="124"/>
      <c r="O184" s="16"/>
      <c r="P184" s="17"/>
      <c r="Q184" s="18"/>
      <c r="R184" s="99"/>
      <c r="S184" s="124"/>
      <c r="T184" s="35"/>
      <c r="U184" s="148"/>
      <c r="V184" s="157"/>
      <c r="W184" s="100" t="str">
        <f>I181</f>
        <v>東白川村</v>
      </c>
      <c r="X184" s="101" t="s">
        <v>71</v>
      </c>
      <c r="Y184" s="102"/>
      <c r="Z184" s="103">
        <f>SUM(Z182:Z183)</f>
        <v>0</v>
      </c>
      <c r="AA184" s="120"/>
    </row>
    <row r="185" spans="8:27" ht="15" customHeight="1">
      <c r="H185" s="68">
        <f>H181+1</f>
        <v>40</v>
      </c>
      <c r="I185" s="69" t="s">
        <v>43</v>
      </c>
      <c r="J185" s="10"/>
      <c r="K185" s="11"/>
      <c r="L185" s="12"/>
      <c r="M185" s="70"/>
      <c r="N185" s="71"/>
      <c r="O185" s="10"/>
      <c r="P185" s="11"/>
      <c r="Q185" s="12"/>
      <c r="R185" s="70"/>
      <c r="S185" s="71"/>
      <c r="T185" s="33"/>
      <c r="U185" s="105"/>
      <c r="V185" s="155"/>
      <c r="W185" s="116"/>
      <c r="X185" s="117"/>
      <c r="Y185" s="117"/>
      <c r="Z185" s="119"/>
      <c r="AA185" s="120"/>
    </row>
    <row r="186" spans="8:27" ht="15" customHeight="1">
      <c r="H186" s="79"/>
      <c r="I186" s="80"/>
      <c r="J186" s="13"/>
      <c r="K186" s="14"/>
      <c r="L186" s="15"/>
      <c r="M186" s="81"/>
      <c r="N186" s="82"/>
      <c r="O186" s="13"/>
      <c r="P186" s="14"/>
      <c r="Q186" s="15"/>
      <c r="R186" s="81"/>
      <c r="S186" s="82"/>
      <c r="T186" s="34"/>
      <c r="U186" s="132"/>
      <c r="V186" s="156"/>
      <c r="W186" s="128" t="s">
        <v>65</v>
      </c>
      <c r="X186" s="92">
        <f>SUM(N185:N188,S185:S188)</f>
        <v>0</v>
      </c>
      <c r="Y186" s="93" t="s">
        <v>63</v>
      </c>
      <c r="Z186" s="94">
        <f>$AF$2*(ROUNDUP(X186/$AD$2,0))</f>
        <v>0</v>
      </c>
      <c r="AA186" s="120"/>
    </row>
    <row r="187" spans="8:27" ht="15" customHeight="1">
      <c r="H187" s="79"/>
      <c r="I187" s="80"/>
      <c r="J187" s="13"/>
      <c r="K187" s="14"/>
      <c r="L187" s="15"/>
      <c r="M187" s="81"/>
      <c r="N187" s="82"/>
      <c r="O187" s="13"/>
      <c r="P187" s="14"/>
      <c r="Q187" s="15"/>
      <c r="R187" s="81"/>
      <c r="S187" s="82"/>
      <c r="T187" s="34"/>
      <c r="U187" s="132"/>
      <c r="V187" s="156"/>
      <c r="W187" s="95" t="s">
        <v>64</v>
      </c>
      <c r="X187" s="96">
        <f>SUM(V185:V188)</f>
        <v>0</v>
      </c>
      <c r="Y187" s="97" t="s">
        <v>63</v>
      </c>
      <c r="Z187" s="94">
        <f>$AF$3*X187</f>
        <v>0</v>
      </c>
      <c r="AA187" s="120"/>
    </row>
    <row r="188" spans="8:27" ht="15" customHeight="1">
      <c r="H188" s="121"/>
      <c r="I188" s="122"/>
      <c r="J188" s="16"/>
      <c r="K188" s="17"/>
      <c r="L188" s="18"/>
      <c r="M188" s="99"/>
      <c r="N188" s="124"/>
      <c r="O188" s="16"/>
      <c r="P188" s="17"/>
      <c r="Q188" s="18"/>
      <c r="R188" s="99"/>
      <c r="S188" s="124"/>
      <c r="T188" s="35"/>
      <c r="U188" s="148"/>
      <c r="V188" s="157"/>
      <c r="W188" s="100" t="str">
        <f>I185</f>
        <v>御嵩町</v>
      </c>
      <c r="X188" s="101" t="s">
        <v>71</v>
      </c>
      <c r="Y188" s="102"/>
      <c r="Z188" s="103">
        <f>SUM(Z186:Z187)</f>
        <v>0</v>
      </c>
      <c r="AA188" s="120"/>
    </row>
    <row r="189" spans="8:27" ht="15" customHeight="1">
      <c r="H189" s="68">
        <f>H185+1</f>
        <v>41</v>
      </c>
      <c r="I189" s="69" t="s">
        <v>44</v>
      </c>
      <c r="J189" s="10"/>
      <c r="K189" s="11"/>
      <c r="L189" s="12"/>
      <c r="M189" s="70"/>
      <c r="N189" s="71"/>
      <c r="O189" s="10"/>
      <c r="P189" s="11"/>
      <c r="Q189" s="12"/>
      <c r="R189" s="70"/>
      <c r="S189" s="71"/>
      <c r="T189" s="33"/>
      <c r="U189" s="105"/>
      <c r="V189" s="155"/>
      <c r="W189" s="116"/>
      <c r="X189" s="117"/>
      <c r="Y189" s="117"/>
      <c r="Z189" s="119"/>
      <c r="AA189" s="120"/>
    </row>
    <row r="190" spans="8:27" ht="15" customHeight="1">
      <c r="H190" s="79"/>
      <c r="I190" s="80"/>
      <c r="J190" s="13"/>
      <c r="K190" s="14"/>
      <c r="L190" s="15"/>
      <c r="M190" s="81"/>
      <c r="N190" s="82"/>
      <c r="O190" s="13"/>
      <c r="P190" s="14"/>
      <c r="Q190" s="15"/>
      <c r="R190" s="81"/>
      <c r="S190" s="82"/>
      <c r="T190" s="34"/>
      <c r="U190" s="132"/>
      <c r="V190" s="156"/>
      <c r="W190" s="128" t="s">
        <v>65</v>
      </c>
      <c r="X190" s="92">
        <f>SUM(N189:N192,S189:S192)</f>
        <v>0</v>
      </c>
      <c r="Y190" s="93" t="s">
        <v>63</v>
      </c>
      <c r="Z190" s="94">
        <f>$AF$2*(ROUNDUP(X190/$AD$2,0))</f>
        <v>0</v>
      </c>
      <c r="AA190" s="120"/>
    </row>
    <row r="191" spans="8:27" ht="15" customHeight="1">
      <c r="H191" s="79"/>
      <c r="I191" s="80"/>
      <c r="J191" s="13"/>
      <c r="K191" s="14"/>
      <c r="L191" s="15"/>
      <c r="M191" s="81"/>
      <c r="N191" s="82"/>
      <c r="O191" s="13"/>
      <c r="P191" s="14"/>
      <c r="Q191" s="15"/>
      <c r="R191" s="81"/>
      <c r="S191" s="82"/>
      <c r="T191" s="34"/>
      <c r="U191" s="132"/>
      <c r="V191" s="156"/>
      <c r="W191" s="95" t="s">
        <v>64</v>
      </c>
      <c r="X191" s="96">
        <f>SUM(V189:V192)</f>
        <v>0</v>
      </c>
      <c r="Y191" s="97" t="s">
        <v>63</v>
      </c>
      <c r="Z191" s="94">
        <f>$AF$3*X191</f>
        <v>0</v>
      </c>
      <c r="AA191" s="120"/>
    </row>
    <row r="192" spans="8:27" ht="15" customHeight="1">
      <c r="H192" s="79"/>
      <c r="I192" s="80"/>
      <c r="J192" s="13"/>
      <c r="K192" s="14"/>
      <c r="L192" s="15"/>
      <c r="M192" s="81"/>
      <c r="N192" s="82"/>
      <c r="O192" s="13"/>
      <c r="P192" s="14"/>
      <c r="Q192" s="15"/>
      <c r="R192" s="81"/>
      <c r="S192" s="82"/>
      <c r="T192" s="34"/>
      <c r="U192" s="132"/>
      <c r="V192" s="156"/>
      <c r="W192" s="100" t="str">
        <f>I189</f>
        <v>白川村</v>
      </c>
      <c r="X192" s="101" t="s">
        <v>71</v>
      </c>
      <c r="Y192" s="102"/>
      <c r="Z192" s="103">
        <f>SUM(Z190:Z191)</f>
        <v>0</v>
      </c>
      <c r="AA192" s="120"/>
    </row>
    <row r="193" spans="8:31" ht="3" customHeight="1">
      <c r="H193" s="158"/>
      <c r="I193" s="159"/>
      <c r="J193" s="38"/>
      <c r="K193" s="36"/>
      <c r="L193" s="37"/>
      <c r="M193" s="160"/>
      <c r="N193" s="161"/>
      <c r="O193" s="38"/>
      <c r="P193" s="36"/>
      <c r="Q193" s="37"/>
      <c r="R193" s="160"/>
      <c r="S193" s="161"/>
      <c r="T193" s="39"/>
      <c r="U193" s="160"/>
      <c r="V193" s="161"/>
      <c r="W193" s="162"/>
      <c r="X193" s="163"/>
      <c r="Y193" s="164"/>
      <c r="Z193" s="165"/>
      <c r="AA193" s="120"/>
    </row>
    <row r="194" spans="8:31" ht="20.100000000000001" customHeight="1" thickBot="1">
      <c r="H194" s="497" t="s">
        <v>2</v>
      </c>
      <c r="I194" s="498"/>
      <c r="J194" s="166"/>
      <c r="K194" s="167"/>
      <c r="L194" s="167"/>
      <c r="M194" s="190"/>
      <c r="N194" s="168">
        <f>SUM(N5:N192)</f>
        <v>0</v>
      </c>
      <c r="O194" s="169"/>
      <c r="P194" s="170"/>
      <c r="Q194" s="170"/>
      <c r="R194" s="171"/>
      <c r="S194" s="168">
        <f>SUM(S5:S192)</f>
        <v>0</v>
      </c>
      <c r="T194" s="172"/>
      <c r="U194" s="173"/>
      <c r="V194" s="174">
        <f>SUM(V5:V192)</f>
        <v>0</v>
      </c>
      <c r="W194" s="175" t="s">
        <v>72</v>
      </c>
      <c r="X194" s="176"/>
      <c r="Y194" s="177"/>
      <c r="Z194" s="178">
        <f>SUM(Z15+Z25+Z29+Z33+Z37+Z41+Z45+Z49+Z53+Z57+Z61+Z73+Z77+Z81+Z88+Z92+Z96+Z100+Z104+Z108+Z112+Z116+Z120+Z124+Z128+Z132+Z136+Z140+Z144+Z148+Z152+Z156+Z160+Z164+Z168+Z172+Z176+Z180+Z184+Z188+Z192)</f>
        <v>0</v>
      </c>
      <c r="AA194" s="120"/>
    </row>
    <row r="195" spans="8:31" ht="9.9499999999999993" customHeight="1">
      <c r="H195" s="179"/>
      <c r="I195" s="180"/>
      <c r="J195" s="181"/>
      <c r="K195" s="181"/>
      <c r="L195" s="181"/>
      <c r="M195" s="180"/>
      <c r="N195" s="182"/>
      <c r="O195" s="180"/>
      <c r="P195" s="180"/>
      <c r="Q195" s="180"/>
      <c r="R195" s="180"/>
      <c r="S195" s="182"/>
      <c r="T195" s="180"/>
      <c r="U195" s="180"/>
      <c r="V195" s="180"/>
      <c r="W195" s="183"/>
      <c r="X195" s="183"/>
      <c r="Y195" s="183"/>
      <c r="Z195" s="183"/>
      <c r="AA195" s="183"/>
    </row>
    <row r="196" spans="8:31" ht="20.100000000000001" customHeight="1">
      <c r="H196" s="180"/>
      <c r="I196" s="184"/>
      <c r="J196" s="180"/>
      <c r="K196" s="180"/>
      <c r="L196" s="180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</row>
    <row r="197" spans="8:31">
      <c r="I197" s="41" t="s">
        <v>52</v>
      </c>
      <c r="O197" s="41" t="s">
        <v>50</v>
      </c>
    </row>
    <row r="198" spans="8:31">
      <c r="I198" s="41" t="s">
        <v>53</v>
      </c>
      <c r="M198" s="187"/>
      <c r="N198" s="187"/>
      <c r="O198" s="41" t="s">
        <v>58</v>
      </c>
    </row>
    <row r="199" spans="8:31">
      <c r="I199" s="41" t="s">
        <v>54</v>
      </c>
      <c r="O199" s="41" t="s">
        <v>51</v>
      </c>
      <c r="AC199" s="188"/>
      <c r="AD199" s="188"/>
      <c r="AE199" s="188"/>
    </row>
    <row r="200" spans="8:31">
      <c r="M200" s="189"/>
      <c r="N200" s="189"/>
      <c r="O200" s="41" t="s">
        <v>73</v>
      </c>
    </row>
    <row r="202" spans="8:31">
      <c r="I202" s="41" t="s">
        <v>56</v>
      </c>
      <c r="O202" s="41" t="s">
        <v>55</v>
      </c>
    </row>
    <row r="203" spans="8:31">
      <c r="I203" s="41" t="s">
        <v>57</v>
      </c>
      <c r="O203" s="41" t="s">
        <v>74</v>
      </c>
    </row>
    <row r="205" spans="8:31">
      <c r="J205" s="41" t="s">
        <v>61</v>
      </c>
      <c r="K205" s="41"/>
      <c r="L205" s="41"/>
    </row>
    <row r="206" spans="8:31">
      <c r="J206" s="41" t="s">
        <v>62</v>
      </c>
      <c r="K206" s="41"/>
      <c r="L206" s="41"/>
    </row>
    <row r="207" spans="8:31" ht="9.9499999999999993" customHeight="1"/>
  </sheetData>
  <mergeCells count="17">
    <mergeCell ref="H194:I194"/>
    <mergeCell ref="H2:H3"/>
    <mergeCell ref="I2:I3"/>
    <mergeCell ref="C2:D2"/>
    <mergeCell ref="C3:D3"/>
    <mergeCell ref="W3:Y3"/>
    <mergeCell ref="J3:L3"/>
    <mergeCell ref="O3:Q3"/>
    <mergeCell ref="A2:B2"/>
    <mergeCell ref="A3:B3"/>
    <mergeCell ref="E2:F2"/>
    <mergeCell ref="E3:F3"/>
    <mergeCell ref="N1:P1"/>
    <mergeCell ref="Q1:S1"/>
    <mergeCell ref="T1:U1"/>
    <mergeCell ref="J2:V2"/>
    <mergeCell ref="W2:Z2"/>
  </mergeCells>
  <phoneticPr fontId="2"/>
  <printOptions horizontalCentered="1"/>
  <pageMargins left="0.78740157480314965" right="0.78740157480314965" top="0.59055118110236227" bottom="0.39370078740157483" header="0.39370078740157483" footer="0.19685039370078741"/>
  <pageSetup paperSize="9" scale="71" fitToHeight="8" orientation="portrait" r:id="rId1"/>
  <headerFooter alignWithMargins="0"/>
  <rowBreaks count="2" manualBreakCount="2">
    <brk id="77" min="7" max="25" man="1"/>
    <brk id="152" min="7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C0FD-734E-461C-A9F4-D7F781A51312}">
  <sheetPr>
    <tabColor rgb="FF00B0F0"/>
  </sheetPr>
  <dimension ref="C1:N33"/>
  <sheetViews>
    <sheetView showGridLines="0" view="pageBreakPreview" zoomScaleNormal="100" zoomScaleSheetLayoutView="100" workbookViewId="0">
      <selection activeCell="J9" sqref="J9"/>
    </sheetView>
  </sheetViews>
  <sheetFormatPr defaultRowHeight="13.5"/>
  <cols>
    <col min="1" max="2" width="1.625" customWidth="1"/>
    <col min="3" max="3" width="23.125" customWidth="1"/>
    <col min="4" max="4" width="27.375" customWidth="1"/>
    <col min="5" max="7" width="10.625" customWidth="1"/>
    <col min="8" max="8" width="1.625" customWidth="1"/>
    <col min="10" max="10" width="12.625" customWidth="1"/>
    <col min="11" max="11" width="36.625" customWidth="1"/>
    <col min="12" max="12" width="16.625" customWidth="1"/>
    <col min="13" max="14" width="15.625" style="226" customWidth="1"/>
  </cols>
  <sheetData>
    <row r="1" spans="3:14" ht="9.9499999999999993" customHeight="1"/>
    <row r="2" spans="3:14" ht="30" customHeight="1" thickBot="1">
      <c r="C2" s="197" t="s">
        <v>196</v>
      </c>
      <c r="D2" s="384" t="s">
        <v>131</v>
      </c>
      <c r="E2" s="209" t="s">
        <v>155</v>
      </c>
      <c r="F2" s="209"/>
      <c r="G2" s="209"/>
    </row>
    <row r="3" spans="3:14" ht="30" customHeight="1">
      <c r="C3" s="503" t="s">
        <v>95</v>
      </c>
      <c r="D3" s="504"/>
      <c r="E3" s="505"/>
      <c r="F3" s="504" t="s">
        <v>96</v>
      </c>
      <c r="G3" s="506"/>
    </row>
    <row r="4" spans="3:14" ht="1.5" customHeight="1">
      <c r="C4" s="199"/>
      <c r="D4" s="200"/>
      <c r="E4" s="201"/>
      <c r="F4" s="200"/>
      <c r="G4" s="202"/>
    </row>
    <row r="5" spans="3:14" ht="30" customHeight="1">
      <c r="C5" s="5" t="s">
        <v>97</v>
      </c>
      <c r="D5" s="4" t="s">
        <v>148</v>
      </c>
      <c r="E5" s="7" t="s">
        <v>98</v>
      </c>
      <c r="F5" s="8" t="s" ph="1">
        <v>101</v>
      </c>
      <c r="G5" s="9" t="s" ph="1">
        <v>102</v>
      </c>
      <c r="I5" t="s">
        <v>197</v>
      </c>
      <c r="J5" s="385" t="str">
        <f t="shared" ref="J5:J10" si="0">CONCATENATE(F5,"　",G5)</f>
        <v>神谷　浩二</v>
      </c>
      <c r="K5" s="194" t="s">
        <v>122</v>
      </c>
      <c r="L5" s="385" t="s">
        <v>124</v>
      </c>
      <c r="M5" s="386" t="s">
        <v>125</v>
      </c>
      <c r="N5" s="386"/>
    </row>
    <row r="6" spans="3:14" ht="30" customHeight="1">
      <c r="C6" s="5" t="s">
        <v>97</v>
      </c>
      <c r="D6" s="4" t="s">
        <v>148</v>
      </c>
      <c r="E6" s="7" t="s">
        <v>98</v>
      </c>
      <c r="F6" s="8" t="s" ph="1">
        <v>149</v>
      </c>
      <c r="G6" s="9" t="s" ph="1">
        <v>150</v>
      </c>
      <c r="J6" s="385" t="str">
        <f t="shared" si="0"/>
        <v>國枝　稔</v>
      </c>
      <c r="K6" s="194" t="s">
        <v>153</v>
      </c>
      <c r="L6" s="385" t="s">
        <v>152</v>
      </c>
      <c r="M6" s="387" t="s">
        <v>151</v>
      </c>
      <c r="N6" s="386"/>
    </row>
    <row r="7" spans="3:14" ht="30" customHeight="1">
      <c r="C7" s="5" t="s">
        <v>97</v>
      </c>
      <c r="D7" s="4" t="s">
        <v>192</v>
      </c>
      <c r="E7" s="7" t="s">
        <v>193</v>
      </c>
      <c r="F7" s="8" t="s" ph="1">
        <v>194</v>
      </c>
      <c r="G7" s="9" t="s" ph="1">
        <v>195</v>
      </c>
      <c r="J7" s="385" t="str">
        <f t="shared" si="0"/>
        <v>児島　利治</v>
      </c>
      <c r="K7" s="388" t="s">
        <v>198</v>
      </c>
      <c r="L7" s="385" t="s">
        <v>199</v>
      </c>
      <c r="M7" s="387" t="s">
        <v>200</v>
      </c>
      <c r="N7" s="386"/>
    </row>
    <row r="8" spans="3:14" ht="30" customHeight="1">
      <c r="C8" s="5" t="s">
        <v>103</v>
      </c>
      <c r="D8" s="6" t="s">
        <v>104</v>
      </c>
      <c r="E8" s="7" t="s">
        <v>98</v>
      </c>
      <c r="F8" s="8" t="s" ph="1">
        <v>105</v>
      </c>
      <c r="G8" s="9" t="s" ph="1">
        <v>106</v>
      </c>
      <c r="J8" s="385" t="str">
        <f t="shared" si="0"/>
        <v xml:space="preserve">犬飼　利嗣 </v>
      </c>
      <c r="K8" s="195" t="s">
        <v>201</v>
      </c>
      <c r="L8" s="385"/>
      <c r="M8" s="386" t="s">
        <v>140</v>
      </c>
      <c r="N8" s="386" t="s">
        <v>141</v>
      </c>
    </row>
    <row r="9" spans="3:14" ht="30" customHeight="1">
      <c r="C9" s="5" t="s">
        <v>103</v>
      </c>
      <c r="D9" s="205" t="s">
        <v>107</v>
      </c>
      <c r="E9" s="7" t="s">
        <v>98</v>
      </c>
      <c r="F9" s="8" t="s" ph="1">
        <v>154</v>
      </c>
      <c r="G9" s="9" t="s" ph="1">
        <v>160</v>
      </c>
      <c r="J9" s="385" t="str">
        <f t="shared" si="0"/>
        <v>水野　和憲</v>
      </c>
      <c r="K9" s="194" t="s">
        <v>158</v>
      </c>
      <c r="L9" s="385"/>
      <c r="M9" s="386" t="s">
        <v>159</v>
      </c>
      <c r="N9" s="386"/>
    </row>
    <row r="10" spans="3:14" ht="30" customHeight="1">
      <c r="C10" s="204" t="s">
        <v>103</v>
      </c>
      <c r="D10" s="205" t="s">
        <v>107</v>
      </c>
      <c r="E10" s="206" t="s">
        <v>98</v>
      </c>
      <c r="F10" s="207" t="s" ph="1">
        <v>108</v>
      </c>
      <c r="G10" s="208" t="s" ph="1">
        <v>109</v>
      </c>
      <c r="J10" s="385" t="str">
        <f t="shared" si="0"/>
        <v>水野　剛規</v>
      </c>
      <c r="K10" s="195" t="s">
        <v>123</v>
      </c>
      <c r="L10" s="385"/>
      <c r="M10" s="386" t="s">
        <v>126</v>
      </c>
      <c r="N10" s="386"/>
    </row>
    <row r="11" spans="3:14" ht="0.95" customHeight="1">
      <c r="C11" s="5"/>
      <c r="D11" s="6"/>
      <c r="E11" s="6"/>
      <c r="F11" s="8" ph="1"/>
      <c r="G11" s="9" ph="1"/>
      <c r="K11" s="203"/>
      <c r="M11" s="389"/>
      <c r="N11" s="389"/>
    </row>
    <row r="12" spans="3:14" ht="9.9499999999999993" customHeight="1"/>
    <row r="13" spans="3:14">
      <c r="C13" s="390"/>
      <c r="D13" s="390"/>
    </row>
    <row r="14" spans="3:14">
      <c r="C14" s="390"/>
      <c r="D14" s="390"/>
    </row>
    <row r="15" spans="3:14">
      <c r="C15" s="390"/>
      <c r="D15" s="390"/>
    </row>
    <row r="16" spans="3:14">
      <c r="C16" s="390"/>
      <c r="D16" s="390"/>
    </row>
    <row r="17" spans="3:7">
      <c r="C17" s="390"/>
      <c r="D17" s="390"/>
    </row>
    <row r="18" spans="3:7">
      <c r="C18" s="390"/>
      <c r="D18" s="390"/>
    </row>
    <row r="19" spans="3:7">
      <c r="C19" s="390"/>
      <c r="D19" s="390"/>
    </row>
    <row r="20" spans="3:7">
      <c r="C20" s="390"/>
      <c r="D20" s="390"/>
    </row>
    <row r="21" spans="3:7">
      <c r="C21" s="390"/>
      <c r="D21" s="390"/>
    </row>
    <row r="22" spans="3:7">
      <c r="C22" s="390"/>
      <c r="D22" s="390"/>
    </row>
    <row r="23" spans="3:7">
      <c r="C23" s="390"/>
      <c r="D23" s="390"/>
    </row>
    <row r="24" spans="3:7">
      <c r="C24" s="390"/>
      <c r="D24" s="390"/>
    </row>
    <row r="28" spans="3:7">
      <c r="C28" t="s">
        <v>202</v>
      </c>
      <c r="D28" t="s">
        <v>203</v>
      </c>
      <c r="E28" t="s">
        <v>204</v>
      </c>
      <c r="F28" t="s">
        <v>101</v>
      </c>
      <c r="G28" t="s">
        <v>102</v>
      </c>
    </row>
    <row r="29" spans="3:7">
      <c r="C29" t="s">
        <v>202</v>
      </c>
      <c r="D29" t="s">
        <v>203</v>
      </c>
      <c r="E29" t="s">
        <v>204</v>
      </c>
      <c r="F29" t="s">
        <v>149</v>
      </c>
      <c r="G29" t="s">
        <v>150</v>
      </c>
    </row>
    <row r="30" spans="3:7">
      <c r="C30" t="s">
        <v>202</v>
      </c>
      <c r="D30" t="s">
        <v>205</v>
      </c>
      <c r="E30" t="s">
        <v>193</v>
      </c>
      <c r="F30" t="s">
        <v>194</v>
      </c>
      <c r="G30" t="s">
        <v>195</v>
      </c>
    </row>
    <row r="31" spans="3:7">
      <c r="C31" t="s">
        <v>206</v>
      </c>
      <c r="D31" t="s">
        <v>104</v>
      </c>
      <c r="E31" t="s">
        <v>204</v>
      </c>
      <c r="F31" t="s">
        <v>105</v>
      </c>
      <c r="G31" t="s">
        <v>106</v>
      </c>
    </row>
    <row r="32" spans="3:7">
      <c r="C32" t="s">
        <v>206</v>
      </c>
      <c r="D32" t="s">
        <v>107</v>
      </c>
      <c r="E32" t="s">
        <v>204</v>
      </c>
      <c r="F32" t="s">
        <v>154</v>
      </c>
      <c r="G32" t="s">
        <v>160</v>
      </c>
    </row>
    <row r="33" spans="3:7">
      <c r="C33" t="s">
        <v>206</v>
      </c>
      <c r="D33" t="s">
        <v>107</v>
      </c>
      <c r="E33" t="s">
        <v>204</v>
      </c>
      <c r="F33" t="s">
        <v>108</v>
      </c>
      <c r="G33" t="s">
        <v>109</v>
      </c>
    </row>
  </sheetData>
  <mergeCells count="2">
    <mergeCell ref="C3:E3"/>
    <mergeCell ref="F3:G3"/>
  </mergeCells>
  <phoneticPr fontId="2"/>
  <hyperlinks>
    <hyperlink ref="K6" r:id="rId1" xr:uid="{84B616F4-437F-40BB-A307-1106DC4216C2}"/>
    <hyperlink ref="K9" r:id="rId2" xr:uid="{39B81D16-BAD8-4B71-A527-C53E91421D38}"/>
    <hyperlink ref="K10" r:id="rId3" xr:uid="{914D5A36-2E1F-4C34-8FA3-E4B21A969E17}"/>
    <hyperlink ref="K5" r:id="rId4" xr:uid="{8945B1F5-B3BA-444E-B3A7-956A5A2DD8D0}"/>
    <hyperlink ref="K8" r:id="rId5" xr:uid="{BDB6072A-C6AB-4B2C-A19B-67513F7C2263}"/>
    <hyperlink ref="K7" r:id="rId6" xr:uid="{715037D9-7625-4044-8977-A2977E528EAD}"/>
  </hyperlink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B649-FFB3-486D-B8AA-0E6446D10000}">
  <sheetPr>
    <tabColor rgb="FF66CCFF"/>
  </sheetPr>
  <dimension ref="C1:L13"/>
  <sheetViews>
    <sheetView showGridLines="0" zoomScaleNormal="100" zoomScaleSheetLayoutView="100" workbookViewId="0">
      <selection activeCell="C2" sqref="C2"/>
    </sheetView>
  </sheetViews>
  <sheetFormatPr defaultRowHeight="13.5"/>
  <cols>
    <col min="1" max="2" width="1.625" style="210" customWidth="1"/>
    <col min="3" max="4" width="25.625" style="210" customWidth="1"/>
    <col min="5" max="7" width="10.625" style="210" customWidth="1"/>
    <col min="8" max="8" width="1.625" style="210" customWidth="1"/>
    <col min="9" max="9" width="9.625" style="210" customWidth="1"/>
    <col min="10" max="12" width="12.625" style="210" customWidth="1"/>
    <col min="13" max="16384" width="9" style="210"/>
  </cols>
  <sheetData>
    <row r="1" spans="3:12" ht="9.9499999999999993" customHeight="1"/>
    <row r="2" spans="3:12" ht="30" customHeight="1" thickBot="1">
      <c r="C2" s="227" t="e">
        <f>#REF!</f>
        <v>#REF!</v>
      </c>
      <c r="D2" s="197" t="s">
        <v>131</v>
      </c>
      <c r="E2" s="209" t="s">
        <v>167</v>
      </c>
      <c r="F2" s="209" t="s">
        <v>168</v>
      </c>
      <c r="G2" s="209"/>
    </row>
    <row r="3" spans="3:12" ht="30" customHeight="1">
      <c r="C3" s="503" t="s">
        <v>95</v>
      </c>
      <c r="D3" s="504"/>
      <c r="E3" s="505"/>
      <c r="F3" s="504" t="s">
        <v>96</v>
      </c>
      <c r="G3" s="506"/>
      <c r="I3" s="211" t="s">
        <v>169</v>
      </c>
      <c r="J3" s="212" t="s">
        <v>174</v>
      </c>
      <c r="K3" s="213" t="s">
        <v>170</v>
      </c>
      <c r="L3" s="214" t="s">
        <v>171</v>
      </c>
    </row>
    <row r="4" spans="3:12" ht="1.5" customHeight="1">
      <c r="C4" s="199"/>
      <c r="D4" s="200"/>
      <c r="E4" s="201"/>
      <c r="F4" s="200"/>
      <c r="G4" s="202"/>
      <c r="I4" s="215"/>
      <c r="L4" s="216"/>
    </row>
    <row r="5" spans="3:12" ht="30" customHeight="1">
      <c r="C5" s="5" t="s">
        <v>97</v>
      </c>
      <c r="D5" s="4" t="s">
        <v>148</v>
      </c>
      <c r="E5" s="7" t="s">
        <v>98</v>
      </c>
      <c r="F5" s="8" t="s" ph="1">
        <v>101</v>
      </c>
      <c r="G5" s="9" t="s" ph="1">
        <v>102</v>
      </c>
      <c r="I5" s="217">
        <f>'R7共同会議実績'!H26</f>
        <v>5</v>
      </c>
      <c r="J5" s="507">
        <v>10500</v>
      </c>
      <c r="K5" s="507">
        <v>30000</v>
      </c>
      <c r="L5" s="218">
        <f t="shared" ref="L5:L10" si="0">I5*J$5+K$5</f>
        <v>82500</v>
      </c>
    </row>
    <row r="6" spans="3:12" ht="30" customHeight="1">
      <c r="C6" s="5" t="s">
        <v>97</v>
      </c>
      <c r="D6" s="4" t="s">
        <v>148</v>
      </c>
      <c r="E6" s="7" t="s">
        <v>98</v>
      </c>
      <c r="F6" s="8" t="s" ph="1">
        <v>149</v>
      </c>
      <c r="G6" s="9" t="s" ph="1">
        <v>150</v>
      </c>
      <c r="I6" s="217">
        <f>'R7共同会議実績'!I26</f>
        <v>5</v>
      </c>
      <c r="J6" s="508"/>
      <c r="K6" s="510"/>
      <c r="L6" s="218">
        <f t="shared" si="0"/>
        <v>82500</v>
      </c>
    </row>
    <row r="7" spans="3:12" ht="30" customHeight="1">
      <c r="C7" s="5" t="s">
        <v>97</v>
      </c>
      <c r="D7" s="4" t="s">
        <v>148</v>
      </c>
      <c r="E7" s="7" t="s">
        <v>98</v>
      </c>
      <c r="F7" s="8" t="s" ph="1">
        <v>99</v>
      </c>
      <c r="G7" s="9" t="s" ph="1">
        <v>100</v>
      </c>
      <c r="I7" s="217">
        <f>'R7共同会議実績'!J26</f>
        <v>5</v>
      </c>
      <c r="J7" s="508"/>
      <c r="K7" s="510"/>
      <c r="L7" s="218">
        <f t="shared" si="0"/>
        <v>82500</v>
      </c>
    </row>
    <row r="8" spans="3:12" ht="30" customHeight="1">
      <c r="C8" s="5" t="s">
        <v>103</v>
      </c>
      <c r="D8" s="6" t="s">
        <v>104</v>
      </c>
      <c r="E8" s="7" t="s">
        <v>98</v>
      </c>
      <c r="F8" s="8" t="s" ph="1">
        <v>105</v>
      </c>
      <c r="G8" s="9" t="s" ph="1">
        <v>106</v>
      </c>
      <c r="I8" s="217">
        <f>'R7共同会議実績'!K26</f>
        <v>5</v>
      </c>
      <c r="J8" s="508"/>
      <c r="K8" s="510"/>
      <c r="L8" s="218">
        <f t="shared" si="0"/>
        <v>82500</v>
      </c>
    </row>
    <row r="9" spans="3:12" ht="30" customHeight="1">
      <c r="C9" s="5" t="s">
        <v>103</v>
      </c>
      <c r="D9" s="205" t="s">
        <v>107</v>
      </c>
      <c r="E9" s="7" t="s">
        <v>98</v>
      </c>
      <c r="F9" s="8" t="s" ph="1">
        <v>154</v>
      </c>
      <c r="G9" s="9" t="s" ph="1">
        <v>160</v>
      </c>
      <c r="I9" s="217">
        <f>'R7共同会議実績'!L26</f>
        <v>5</v>
      </c>
      <c r="J9" s="508"/>
      <c r="K9" s="510"/>
      <c r="L9" s="218">
        <f t="shared" si="0"/>
        <v>82500</v>
      </c>
    </row>
    <row r="10" spans="3:12" ht="30" customHeight="1" thickBot="1">
      <c r="C10" s="204" t="s">
        <v>103</v>
      </c>
      <c r="D10" s="205" t="s">
        <v>107</v>
      </c>
      <c r="E10" s="206" t="s">
        <v>98</v>
      </c>
      <c r="F10" s="207" t="s" ph="1">
        <v>108</v>
      </c>
      <c r="G10" s="208" t="s" ph="1">
        <v>109</v>
      </c>
      <c r="I10" s="219">
        <f>'R7共同会議実績'!M26</f>
        <v>5</v>
      </c>
      <c r="J10" s="509"/>
      <c r="K10" s="511"/>
      <c r="L10" s="220">
        <f t="shared" si="0"/>
        <v>82500</v>
      </c>
    </row>
    <row r="11" spans="3:12" ht="13.5" customHeight="1">
      <c r="C11" s="222"/>
      <c r="D11" s="222"/>
      <c r="E11" s="222"/>
      <c r="F11" s="223" ph="1"/>
      <c r="G11" s="223" ph="1"/>
      <c r="I11" s="224"/>
      <c r="J11" s="224"/>
      <c r="K11" s="224"/>
      <c r="L11" s="224"/>
    </row>
    <row r="12" spans="3:12" ht="21" customHeight="1">
      <c r="L12" s="221">
        <f>SUM(L5:L10)</f>
        <v>495000</v>
      </c>
    </row>
    <row r="13" spans="3:12" ht="13.5" customHeight="1"/>
  </sheetData>
  <mergeCells count="4">
    <mergeCell ref="C3:E3"/>
    <mergeCell ref="F3:G3"/>
    <mergeCell ref="J5:J10"/>
    <mergeCell ref="K5:K1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R7共同会議実績</vt:lpstr>
      <vt:lpstr>日程・送付公開</vt:lpstr>
      <vt:lpstr>R8 負担金内訳</vt:lpstr>
      <vt:lpstr>委員名簿</vt:lpstr>
      <vt:lpstr>委員謝金</vt:lpstr>
      <vt:lpstr>'R7共同会議実績'!Print_Area</vt:lpstr>
      <vt:lpstr>'R8 負担金内訳'!Print_Area</vt:lpstr>
      <vt:lpstr>委員謝金!Print_Area</vt:lpstr>
      <vt:lpstr>委員名簿!Print_Area</vt:lpstr>
      <vt:lpstr>日程・送付公開!Print_Area</vt:lpstr>
      <vt:lpstr>'R8 負担金内訳'!Print_Titles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kitagawa-e</dc:creator>
  <cp:lastModifiedBy>松井 智一</cp:lastModifiedBy>
  <cp:lastPrinted>2026-03-16T01:43:57Z</cp:lastPrinted>
  <dcterms:created xsi:type="dcterms:W3CDTF">2010-07-14T05:37:45Z</dcterms:created>
  <dcterms:modified xsi:type="dcterms:W3CDTF">2026-03-16T01:44:31Z</dcterms:modified>
</cp:coreProperties>
</file>